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80" windowHeight="10410" tabRatio="849" activeTab="0"/>
  </bookViews>
  <sheets>
    <sheet name="Übersicht" sheetId="1" r:id="rId1"/>
    <sheet name="Eingabe" sheetId="2" r:id="rId2"/>
    <sheet name="Posteneingabe" sheetId="3" r:id="rId3"/>
    <sheet name="Hauptwertung" sheetId="4" r:id="rId4"/>
    <sheet name="Jugend voran" sheetId="5" r:id="rId5"/>
    <sheet name="Alterserfahrung" sheetId="6" r:id="rId6"/>
    <sheet name="Masse ist Klasse" sheetId="7" r:id="rId7"/>
  </sheets>
  <definedNames/>
  <calcPr fullCalcOnLoad="1"/>
</workbook>
</file>

<file path=xl/comments1.xml><?xml version="1.0" encoding="utf-8"?>
<comments xmlns="http://schemas.openxmlformats.org/spreadsheetml/2006/main">
  <authors>
    <author>J?rgen Nowotny</author>
  </authors>
  <commentList>
    <comment ref="K1" authorId="0">
      <text>
        <r>
          <rPr>
            <b/>
            <sz val="8"/>
            <rFont val="Tahoma"/>
            <family val="0"/>
          </rPr>
          <t>Jürgen Nowotny: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Punkte * Masse zum Quadrat</t>
        </r>
      </text>
    </comment>
    <comment ref="I1" authorId="0">
      <text>
        <r>
          <rPr>
            <b/>
            <sz val="8"/>
            <rFont val="Tahoma"/>
            <family val="0"/>
          </rPr>
          <t>Jürgen Nowotny: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Punkte * Alter zum Quadrat</t>
        </r>
      </text>
    </comment>
    <comment ref="G1" authorId="0">
      <text>
        <r>
          <rPr>
            <b/>
            <sz val="8"/>
            <rFont val="Tahoma"/>
            <family val="0"/>
          </rPr>
          <t>Jürgen Nowotny: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Punkte / Alter</t>
        </r>
      </text>
    </comment>
  </commentList>
</comments>
</file>

<file path=xl/sharedStrings.xml><?xml version="1.0" encoding="utf-8"?>
<sst xmlns="http://schemas.openxmlformats.org/spreadsheetml/2006/main" count="488" uniqueCount="54">
  <si>
    <t>Name</t>
  </si>
  <si>
    <t>Startzeit</t>
  </si>
  <si>
    <t>Zielzeit</t>
  </si>
  <si>
    <t>Laufzeit</t>
  </si>
  <si>
    <t>Strafzeit</t>
  </si>
  <si>
    <t>Sollzeit</t>
  </si>
  <si>
    <t>Punkte</t>
  </si>
  <si>
    <t>Strafpunkte</t>
  </si>
  <si>
    <t>Nr</t>
  </si>
  <si>
    <t xml:space="preserve">Postencode </t>
  </si>
  <si>
    <t>Alter</t>
  </si>
  <si>
    <t>Jahrgang</t>
  </si>
  <si>
    <t>Gesamtpunkte</t>
  </si>
  <si>
    <t>Jugend voran</t>
  </si>
  <si>
    <t>Alterserfahrung</t>
  </si>
  <si>
    <t>Masse statt Klasse</t>
  </si>
  <si>
    <t>Anzahl der Posten</t>
  </si>
  <si>
    <t>Mittlere Punktezahl</t>
  </si>
  <si>
    <t>Effektivität</t>
  </si>
  <si>
    <t>Beduhn Laura</t>
  </si>
  <si>
    <t>Beduhn Steffi</t>
  </si>
  <si>
    <t>Bauer Karoline</t>
  </si>
  <si>
    <t>Albrecht Wieland</t>
  </si>
  <si>
    <t>Fischer Uta</t>
  </si>
  <si>
    <t>Fischer Gunda</t>
  </si>
  <si>
    <t>Fischer B+B</t>
  </si>
  <si>
    <t>Kretzschmar Ute</t>
  </si>
  <si>
    <t>Kretzschmar Frank</t>
  </si>
  <si>
    <t>Kretzschmar Matthi</t>
  </si>
  <si>
    <t>Wichmann Rainer</t>
  </si>
  <si>
    <t>Walter Paula</t>
  </si>
  <si>
    <t>Wölfel Lina</t>
  </si>
  <si>
    <t>Wölfel Silke</t>
  </si>
  <si>
    <t>Lange Hans</t>
  </si>
  <si>
    <t>Schuhmann Matthias</t>
  </si>
  <si>
    <t>Albrecht Elke</t>
  </si>
  <si>
    <t>Gonsior Julius</t>
  </si>
  <si>
    <t>Foethke Meinhard</t>
  </si>
  <si>
    <t>Matus Ximena</t>
  </si>
  <si>
    <t>Lützkendorf Ingrid</t>
  </si>
  <si>
    <t>Eulitz Ilse</t>
  </si>
  <si>
    <t>Gewicht</t>
  </si>
  <si>
    <t>x</t>
  </si>
  <si>
    <t xml:space="preserve"> </t>
  </si>
  <si>
    <t>Happe Julian</t>
  </si>
  <si>
    <t>Rückert Carl+Olaf</t>
  </si>
  <si>
    <t>Wichmann Gregor + Torsten</t>
  </si>
  <si>
    <t>Lochunghäufigkeit</t>
  </si>
  <si>
    <t>Kern Hans Jürgen</t>
  </si>
  <si>
    <t>Schuchort Steffen</t>
  </si>
  <si>
    <t>Happe Michael + Friedrich</t>
  </si>
  <si>
    <t>Beduhn Julia + Rückert Paul</t>
  </si>
  <si>
    <t>Masse ist Klasse</t>
  </si>
  <si>
    <t>Wichmann Gregor + Beduhn Torsten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</si>
</sst>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min&quot;"/>
    <numFmt numFmtId="165" formatCode="General\ &quot; &quot;"/>
    <numFmt numFmtId="166" formatCode="[$-407]dddd\,\ d\.\ mmmm\ yyyy"/>
    <numFmt numFmtId="167" formatCode="0.000"/>
    <numFmt numFmtId="168" formatCode="&quot;(&quot;0&quot;)&quot;"/>
    <numFmt numFmtId="169" formatCode="&quot;( &quot;0&quot; )&quot;"/>
    <numFmt numFmtId="170" formatCode="0.0"/>
    <numFmt numFmtId="171" formatCode="0.0\ &quot;kg&quot;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Tahoma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5"/>
        <bgColor indexed="44"/>
      </patternFill>
    </fill>
    <fill>
      <patternFill patternType="gray0625">
        <fgColor indexed="55"/>
        <bgColor indexed="45"/>
      </patternFill>
    </fill>
    <fill>
      <patternFill patternType="gray0625">
        <fgColor indexed="55"/>
        <bgColor indexed="42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55"/>
        <bgColor indexed="47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8" borderId="11" xfId="0" applyFont="1" applyFill="1" applyBorder="1" applyAlignment="1">
      <alignment/>
    </xf>
    <xf numFmtId="0" fontId="3" fillId="21" borderId="12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0" borderId="0" xfId="0" applyFont="1" applyAlignment="1">
      <alignment/>
    </xf>
    <xf numFmtId="21" fontId="0" fillId="21" borderId="13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21" fontId="0" fillId="24" borderId="13" xfId="0" applyNumberFormat="1" applyFill="1" applyBorder="1" applyAlignment="1" applyProtection="1">
      <alignment/>
      <protection locked="0"/>
    </xf>
    <xf numFmtId="0" fontId="0" fillId="24" borderId="15" xfId="0" applyNumberFormat="1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3" fillId="7" borderId="10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3" fillId="21" borderId="18" xfId="0" applyFont="1" applyFill="1" applyBorder="1" applyAlignment="1">
      <alignment/>
    </xf>
    <xf numFmtId="20" fontId="0" fillId="21" borderId="19" xfId="0" applyNumberForma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/>
    </xf>
    <xf numFmtId="49" fontId="0" fillId="8" borderId="0" xfId="0" applyNumberFormat="1" applyFill="1" applyAlignment="1" applyProtection="1">
      <alignment vertical="center"/>
      <protection locked="0"/>
    </xf>
    <xf numFmtId="49" fontId="0" fillId="8" borderId="10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25" borderId="20" xfId="0" applyNumberFormat="1" applyFill="1" applyBorder="1" applyAlignment="1" applyProtection="1">
      <alignment vertical="center"/>
      <protection/>
    </xf>
    <xf numFmtId="49" fontId="0" fillId="25" borderId="13" xfId="0" applyNumberFormat="1" applyFill="1" applyBorder="1" applyAlignment="1" applyProtection="1">
      <alignment vertical="center"/>
      <protection/>
    </xf>
    <xf numFmtId="49" fontId="0" fillId="25" borderId="15" xfId="0" applyNumberFormat="1" applyFill="1" applyBorder="1" applyAlignment="1" applyProtection="1">
      <alignment vertical="center"/>
      <protection/>
    </xf>
    <xf numFmtId="21" fontId="0" fillId="26" borderId="21" xfId="0" applyNumberFormat="1" applyFill="1" applyBorder="1" applyAlignment="1" applyProtection="1">
      <alignment vertical="center"/>
      <protection/>
    </xf>
    <xf numFmtId="164" fontId="0" fillId="26" borderId="13" xfId="0" applyNumberFormat="1" applyFill="1" applyBorder="1" applyAlignment="1" applyProtection="1">
      <alignment vertical="center"/>
      <protection/>
    </xf>
    <xf numFmtId="0" fontId="0" fillId="26" borderId="13" xfId="0" applyFill="1" applyBorder="1" applyAlignment="1" applyProtection="1">
      <alignment vertical="center"/>
      <protection/>
    </xf>
    <xf numFmtId="21" fontId="0" fillId="26" borderId="22" xfId="0" applyNumberFormat="1" applyFill="1" applyBorder="1" applyAlignment="1" applyProtection="1">
      <alignment vertical="center"/>
      <protection/>
    </xf>
    <xf numFmtId="21" fontId="0" fillId="26" borderId="23" xfId="0" applyNumberFormat="1" applyFill="1" applyBorder="1" applyAlignment="1" applyProtection="1">
      <alignment vertical="center"/>
      <protection/>
    </xf>
    <xf numFmtId="164" fontId="0" fillId="26" borderId="15" xfId="0" applyNumberFormat="1" applyFill="1" applyBorder="1" applyAlignment="1" applyProtection="1">
      <alignment vertical="center"/>
      <protection/>
    </xf>
    <xf numFmtId="0" fontId="0" fillId="26" borderId="15" xfId="0" applyFill="1" applyBorder="1" applyAlignment="1" applyProtection="1">
      <alignment vertical="center"/>
      <protection/>
    </xf>
    <xf numFmtId="0" fontId="0" fillId="25" borderId="0" xfId="0" applyFill="1" applyAlignment="1">
      <alignment/>
    </xf>
    <xf numFmtId="0" fontId="0" fillId="27" borderId="22" xfId="0" applyFill="1" applyBorder="1" applyAlignment="1" applyProtection="1">
      <alignment horizontal="center" vertical="center"/>
      <protection/>
    </xf>
    <xf numFmtId="0" fontId="0" fillId="25" borderId="23" xfId="0" applyFill="1" applyBorder="1" applyAlignment="1">
      <alignment/>
    </xf>
    <xf numFmtId="0" fontId="0" fillId="27" borderId="23" xfId="0" applyFill="1" applyBorder="1" applyAlignment="1" applyProtection="1">
      <alignment horizontal="center" vertical="center"/>
      <protection/>
    </xf>
    <xf numFmtId="20" fontId="0" fillId="21" borderId="24" xfId="0" applyNumberFormat="1" applyFill="1" applyBorder="1" applyAlignment="1" applyProtection="1">
      <alignment horizontal="center" vertical="center"/>
      <protection locked="0"/>
    </xf>
    <xf numFmtId="21" fontId="0" fillId="21" borderId="15" xfId="0" applyNumberForma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167" fontId="6" fillId="21" borderId="25" xfId="0" applyNumberFormat="1" applyFont="1" applyFill="1" applyBorder="1" applyAlignment="1" applyProtection="1">
      <alignment horizontal="center"/>
      <protection/>
    </xf>
    <xf numFmtId="167" fontId="6" fillId="21" borderId="14" xfId="0" applyNumberFormat="1" applyFont="1" applyFill="1" applyBorder="1" applyAlignment="1" applyProtection="1">
      <alignment horizontal="center"/>
      <protection/>
    </xf>
    <xf numFmtId="0" fontId="6" fillId="7" borderId="0" xfId="0" applyNumberFormat="1" applyFont="1" applyFill="1" applyBorder="1" applyAlignment="1" applyProtection="1">
      <alignment horizontal="center"/>
      <protection/>
    </xf>
    <xf numFmtId="0" fontId="6" fillId="7" borderId="10" xfId="0" applyNumberFormat="1" applyFont="1" applyFill="1" applyBorder="1" applyAlignment="1" applyProtection="1">
      <alignment horizontal="center"/>
      <protection/>
    </xf>
    <xf numFmtId="169" fontId="10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69" fontId="5" fillId="21" borderId="0" xfId="0" applyNumberFormat="1" applyFont="1" applyFill="1" applyBorder="1" applyAlignment="1" applyProtection="1">
      <alignment horizontal="center"/>
      <protection/>
    </xf>
    <xf numFmtId="169" fontId="5" fillId="21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9" fontId="5" fillId="7" borderId="0" xfId="0" applyNumberFormat="1" applyFont="1" applyFill="1" applyBorder="1" applyAlignment="1" applyProtection="1">
      <alignment horizontal="center"/>
      <protection/>
    </xf>
    <xf numFmtId="169" fontId="5" fillId="7" borderId="10" xfId="0" applyNumberFormat="1" applyFont="1" applyFill="1" applyBorder="1" applyAlignment="1" applyProtection="1">
      <alignment horizontal="center"/>
      <protection/>
    </xf>
    <xf numFmtId="169" fontId="5" fillId="28" borderId="13" xfId="0" applyNumberFormat="1" applyFont="1" applyFill="1" applyBorder="1" applyAlignment="1" applyProtection="1">
      <alignment horizontal="center"/>
      <protection/>
    </xf>
    <xf numFmtId="169" fontId="5" fillId="28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9" fontId="5" fillId="4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/>
    </xf>
    <xf numFmtId="46" fontId="11" fillId="4" borderId="0" xfId="0" applyNumberFormat="1" applyFont="1" applyFill="1" applyAlignment="1" applyProtection="1">
      <alignment horizontal="center" vertical="center"/>
      <protection/>
    </xf>
    <xf numFmtId="46" fontId="11" fillId="4" borderId="10" xfId="0" applyNumberFormat="1" applyFont="1" applyFill="1" applyBorder="1" applyAlignment="1" applyProtection="1">
      <alignment horizontal="center" vertical="center"/>
      <protection/>
    </xf>
    <xf numFmtId="169" fontId="5" fillId="4" borderId="15" xfId="0" applyNumberFormat="1" applyFont="1" applyFill="1" applyBorder="1" applyAlignment="1" applyProtection="1">
      <alignment vertical="center"/>
      <protection/>
    </xf>
    <xf numFmtId="169" fontId="10" fillId="24" borderId="15" xfId="0" applyNumberFormat="1" applyFont="1" applyFill="1" applyBorder="1" applyAlignment="1" applyProtection="1">
      <alignment horizontal="center" vertical="center"/>
      <protection/>
    </xf>
    <xf numFmtId="0" fontId="3" fillId="7" borderId="26" xfId="0" applyFont="1" applyFill="1" applyBorder="1" applyAlignment="1">
      <alignment/>
    </xf>
    <xf numFmtId="0" fontId="1" fillId="7" borderId="27" xfId="0" applyFont="1" applyFill="1" applyBorder="1" applyAlignment="1">
      <alignment horizontal="center"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24" borderId="28" xfId="0" applyFill="1" applyBorder="1" applyAlignment="1" applyProtection="1">
      <alignment horizontal="center"/>
      <protection locked="0"/>
    </xf>
    <xf numFmtId="0" fontId="0" fillId="29" borderId="29" xfId="0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169" fontId="0" fillId="29" borderId="31" xfId="0" applyNumberFormat="1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169" fontId="0" fillId="29" borderId="33" xfId="0" applyNumberFormat="1" applyFill="1" applyBorder="1" applyAlignment="1">
      <alignment horizontal="center"/>
    </xf>
    <xf numFmtId="169" fontId="0" fillId="29" borderId="34" xfId="0" applyNumberFormat="1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0" fillId="30" borderId="31" xfId="0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0" fillId="30" borderId="36" xfId="0" applyFill="1" applyBorder="1" applyAlignment="1">
      <alignment horizontal="center"/>
    </xf>
    <xf numFmtId="2" fontId="0" fillId="29" borderId="35" xfId="0" applyNumberFormat="1" applyFill="1" applyBorder="1" applyAlignment="1">
      <alignment horizontal="center"/>
    </xf>
    <xf numFmtId="2" fontId="0" fillId="29" borderId="37" xfId="0" applyNumberFormat="1" applyFill="1" applyBorder="1" applyAlignment="1">
      <alignment horizontal="center"/>
    </xf>
    <xf numFmtId="2" fontId="0" fillId="29" borderId="36" xfId="0" applyNumberFormat="1" applyFill="1" applyBorder="1" applyAlignment="1">
      <alignment horizontal="center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46" fontId="0" fillId="31" borderId="0" xfId="0" applyNumberFormat="1" applyFill="1" applyAlignment="1" applyProtection="1">
      <alignment vertical="center"/>
      <protection locked="0"/>
    </xf>
    <xf numFmtId="46" fontId="0" fillId="31" borderId="10" xfId="0" applyNumberFormat="1" applyFill="1" applyBorder="1" applyAlignment="1" applyProtection="1">
      <alignment vertical="center"/>
      <protection locked="0"/>
    </xf>
    <xf numFmtId="0" fontId="3" fillId="7" borderId="41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3" fillId="28" borderId="17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171" fontId="0" fillId="28" borderId="22" xfId="0" applyNumberFormat="1" applyFill="1" applyBorder="1" applyAlignment="1" applyProtection="1">
      <alignment horizontal="center"/>
      <protection locked="0"/>
    </xf>
    <xf numFmtId="171" fontId="0" fillId="28" borderId="23" xfId="0" applyNumberFormat="1" applyFill="1" applyBorder="1" applyAlignment="1" applyProtection="1">
      <alignment horizontal="center"/>
      <protection locked="0"/>
    </xf>
    <xf numFmtId="1" fontId="0" fillId="7" borderId="38" xfId="0" applyNumberFormat="1" applyFill="1" applyBorder="1" applyAlignment="1" applyProtection="1">
      <alignment horizontal="center"/>
      <protection locked="0"/>
    </xf>
    <xf numFmtId="1" fontId="0" fillId="7" borderId="39" xfId="0" applyNumberFormat="1" applyFill="1" applyBorder="1" applyAlignment="1" applyProtection="1">
      <alignment horizontal="center"/>
      <protection locked="0"/>
    </xf>
    <xf numFmtId="1" fontId="0" fillId="7" borderId="40" xfId="0" applyNumberFormat="1" applyFill="1" applyBorder="1" applyAlignment="1" applyProtection="1">
      <alignment horizontal="center"/>
      <protection locked="0"/>
    </xf>
    <xf numFmtId="1" fontId="6" fillId="32" borderId="13" xfId="0" applyNumberFormat="1" applyFont="1" applyFill="1" applyBorder="1" applyAlignment="1">
      <alignment horizontal="center"/>
    </xf>
    <xf numFmtId="1" fontId="6" fillId="32" borderId="42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right"/>
    </xf>
    <xf numFmtId="165" fontId="0" fillId="24" borderId="15" xfId="0" applyNumberFormat="1" applyFill="1" applyBorder="1" applyAlignment="1">
      <alignment horizontal="right"/>
    </xf>
    <xf numFmtId="0" fontId="0" fillId="0" borderId="44" xfId="0" applyBorder="1" applyAlignment="1">
      <alignment horizontal="center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28" borderId="0" xfId="0" applyNumberFormat="1" applyFont="1" applyFill="1" applyBorder="1" applyAlignment="1" applyProtection="1">
      <alignment horizontal="center"/>
      <protection/>
    </xf>
    <xf numFmtId="1" fontId="6" fillId="28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Anlaufhäufigkeit für die Posten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Posteneingabe!$D$2:$W$2</c:f>
              <c:strCache>
                <c:ptCount val="1"/>
                <c:pt idx="0">
                  <c:v>2 3 4 5 6 7 8 9 10 11 12 13 14 15 16 17 18 19 20 23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Posteneingabe!$D$2:$W$2</c:f>
              <c:numCache/>
            </c:numRef>
          </c:cat>
          <c:val>
            <c:numRef>
              <c:f>Posteneingabe!$D$48:$W$48</c:f>
              <c:numCache/>
            </c:numRef>
          </c:val>
        </c:ser>
        <c:axId val="37674996"/>
        <c:axId val="14113701"/>
      </c:barChart>
      <c:catAx>
        <c:axId val="37674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Postennummer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13701"/>
        <c:crosses val="autoZero"/>
        <c:auto val="1"/>
        <c:lblOffset val="100"/>
        <c:tickMarkSkip val="5"/>
        <c:noMultiLvlLbl val="0"/>
      </c:catAx>
      <c:valAx>
        <c:axId val="1411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Lochhäufigkeit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7499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49</xdr:row>
      <xdr:rowOff>9525</xdr:rowOff>
    </xdr:from>
    <xdr:to>
      <xdr:col>26</xdr:col>
      <xdr:colOff>752475</xdr:colOff>
      <xdr:row>73</xdr:row>
      <xdr:rowOff>0</xdr:rowOff>
    </xdr:to>
    <xdr:graphicFrame>
      <xdr:nvGraphicFramePr>
        <xdr:cNvPr id="1" name="Chart 2"/>
        <xdr:cNvGraphicFramePr/>
      </xdr:nvGraphicFramePr>
      <xdr:xfrm>
        <a:off x="2038350" y="8010525"/>
        <a:ext cx="7820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6" sqref="K16"/>
    </sheetView>
  </sheetViews>
  <sheetFormatPr defaultColWidth="11.421875" defaultRowHeight="12.75"/>
  <cols>
    <col min="1" max="1" width="3.57421875" style="0" customWidth="1"/>
    <col min="2" max="2" width="26.57421875" style="0" customWidth="1"/>
    <col min="3" max="3" width="12.140625" style="73" customWidth="1"/>
    <col min="4" max="4" width="6.28125" style="71" customWidth="1"/>
    <col min="5" max="5" width="13.57421875" style="36" customWidth="1"/>
    <col min="6" max="6" width="5.00390625" style="61" customWidth="1"/>
    <col min="7" max="7" width="14.28125" style="36" customWidth="1"/>
    <col min="8" max="8" width="7.00390625" style="65" customWidth="1"/>
    <col min="9" max="9" width="14.28125" style="36" customWidth="1"/>
    <col min="10" max="10" width="5.8515625" style="65" customWidth="1"/>
    <col min="11" max="11" width="13.140625" style="0" customWidth="1"/>
    <col min="12" max="12" width="5.57421875" style="71" customWidth="1"/>
  </cols>
  <sheetData>
    <row r="1" spans="1:12" s="6" customFormat="1" ht="16.5" thickBot="1">
      <c r="A1" s="107" t="s">
        <v>8</v>
      </c>
      <c r="B1" s="3" t="s">
        <v>0</v>
      </c>
      <c r="C1" s="117" t="s">
        <v>3</v>
      </c>
      <c r="D1" s="118"/>
      <c r="E1" s="119" t="s">
        <v>12</v>
      </c>
      <c r="F1" s="120"/>
      <c r="G1" s="121" t="s">
        <v>13</v>
      </c>
      <c r="H1" s="122"/>
      <c r="I1" s="123" t="s">
        <v>14</v>
      </c>
      <c r="J1" s="123"/>
      <c r="K1" s="115" t="s">
        <v>15</v>
      </c>
      <c r="L1" s="116"/>
    </row>
    <row r="2" spans="1:12" ht="15.75" customHeight="1">
      <c r="A2" s="8">
        <v>1</v>
      </c>
      <c r="B2" s="34" t="s">
        <v>51</v>
      </c>
      <c r="C2" s="74">
        <f>IF(Eingabe!$E4&gt;0,Eingabe!$E4,"24:00:00")</f>
        <v>0.0309375</v>
      </c>
      <c r="D2" s="72">
        <f aca="true" t="shared" si="0" ref="D2:D46">RANK(C2,$C$2:$C$46,1)</f>
        <v>17</v>
      </c>
      <c r="E2" s="54">
        <f>IF((Posteneingabe!C3-Eingabe!H4)&gt;0,Posteneingabe!C3-Eingabe!H4,0)</f>
        <v>92</v>
      </c>
      <c r="F2" s="60">
        <f aca="true" t="shared" si="1" ref="F2:F46">RANK(E2,$E$2:$E$46,0)</f>
        <v>19</v>
      </c>
      <c r="G2" s="56">
        <f>IF(Eingabe!J4&gt;0,Übersicht!E2/Eingabe!J4,0)</f>
        <v>10.222222222222221</v>
      </c>
      <c r="H2" s="62">
        <f aca="true" t="shared" si="2" ref="H2:H46">RANK(G2,$G$2:$G$46,0)</f>
        <v>3</v>
      </c>
      <c r="I2" s="58">
        <f>IF(Eingabe!J4&lt;120,E2*Eingabe!J4*Eingabe!J4,0)</f>
        <v>7452</v>
      </c>
      <c r="J2" s="66">
        <f aca="true" t="shared" si="3" ref="J2:J46">RANK(I2,$I$2:$I$46,0)</f>
        <v>25</v>
      </c>
      <c r="K2" s="132">
        <f>E2*Eingabe!K4*Eingabe!K4</f>
        <v>138500.47999999998</v>
      </c>
      <c r="L2" s="68">
        <f aca="true" t="shared" si="4" ref="L2:L46">RANK(K2,$K$2:$K$46,0)</f>
        <v>25</v>
      </c>
    </row>
    <row r="3" spans="1:12" ht="15.75">
      <c r="A3" s="8">
        <v>2</v>
      </c>
      <c r="B3" s="34" t="s">
        <v>19</v>
      </c>
      <c r="C3" s="74">
        <f>IF(Eingabe!$E5&gt;0,Eingabe!$E5,"24:00:00")</f>
        <v>0.025949074074074072</v>
      </c>
      <c r="D3" s="72">
        <f t="shared" si="0"/>
        <v>1</v>
      </c>
      <c r="E3" s="54">
        <f>IF((Posteneingabe!C4-Eingabe!H5)&gt;0,Posteneingabe!C4-Eingabe!H5,0)</f>
        <v>93</v>
      </c>
      <c r="F3" s="60">
        <f t="shared" si="1"/>
        <v>18</v>
      </c>
      <c r="G3" s="56">
        <f>IF(Eingabe!J5&gt;0,Übersicht!E3/Eingabe!J5,0)</f>
        <v>7.75</v>
      </c>
      <c r="H3" s="62">
        <f t="shared" si="2"/>
        <v>5</v>
      </c>
      <c r="I3" s="58">
        <f>IF(Eingabe!J5&lt;120,E3*Eingabe!J5*Eingabe!J5,0)</f>
        <v>13392</v>
      </c>
      <c r="J3" s="66">
        <f t="shared" si="3"/>
        <v>24</v>
      </c>
      <c r="K3" s="132">
        <f>E3*Eingabe!K5*Eingabe!K5</f>
        <v>226035.56999999998</v>
      </c>
      <c r="L3" s="68">
        <f t="shared" si="4"/>
        <v>24</v>
      </c>
    </row>
    <row r="4" spans="1:12" ht="15.75">
      <c r="A4" s="8">
        <v>3</v>
      </c>
      <c r="B4" s="34" t="s">
        <v>20</v>
      </c>
      <c r="C4" s="74">
        <f>IF(Eingabe!$E6&gt;0,Eingabe!$E6,"24:00:00")</f>
        <v>0.02972222222222222</v>
      </c>
      <c r="D4" s="72">
        <f t="shared" si="0"/>
        <v>9</v>
      </c>
      <c r="E4" s="54">
        <f>IF((Posteneingabe!C5-Eingabe!H6)&gt;0,Posteneingabe!C5-Eingabe!H6,0)</f>
        <v>73</v>
      </c>
      <c r="F4" s="60">
        <f t="shared" si="1"/>
        <v>21</v>
      </c>
      <c r="G4" s="56">
        <f>IF(Eingabe!J6&gt;0,Übersicht!E4/Eingabe!J6,0)</f>
        <v>2.28125</v>
      </c>
      <c r="H4" s="62">
        <f t="shared" si="2"/>
        <v>22</v>
      </c>
      <c r="I4" s="58">
        <f>IF(Eingabe!J6&lt;120,E4*Eingabe!J6*Eingabe!J6,0)</f>
        <v>74752</v>
      </c>
      <c r="J4" s="66">
        <f t="shared" si="3"/>
        <v>19</v>
      </c>
      <c r="K4" s="132">
        <f>E4*Eingabe!K6*Eingabe!K6</f>
        <v>617872</v>
      </c>
      <c r="L4" s="68">
        <f t="shared" si="4"/>
        <v>11</v>
      </c>
    </row>
    <row r="5" spans="1:12" ht="15.75">
      <c r="A5" s="8">
        <v>4</v>
      </c>
      <c r="B5" s="34" t="s">
        <v>39</v>
      </c>
      <c r="C5" s="74">
        <f>IF(Eingabe!$E7&gt;0,Eingabe!$E7,"24:00:00")</f>
        <v>0.029120370370370366</v>
      </c>
      <c r="D5" s="72">
        <f t="shared" si="0"/>
        <v>3</v>
      </c>
      <c r="E5" s="54">
        <f>IF((Posteneingabe!C6-Eingabe!H7)&gt;0,Posteneingabe!C6-Eingabe!H7,0)</f>
        <v>120</v>
      </c>
      <c r="F5" s="60">
        <f t="shared" si="1"/>
        <v>15</v>
      </c>
      <c r="G5" s="56">
        <f>IF(Eingabe!J7&gt;0,Übersicht!E5/Eingabe!J7,0)</f>
        <v>2.608695652173913</v>
      </c>
      <c r="H5" s="62">
        <f t="shared" si="2"/>
        <v>17</v>
      </c>
      <c r="I5" s="58">
        <f>IF(Eingabe!J7&lt;120,E5*Eingabe!J7*Eingabe!J7,0)</f>
        <v>253920</v>
      </c>
      <c r="J5" s="66">
        <f t="shared" si="3"/>
        <v>11</v>
      </c>
      <c r="K5" s="132">
        <f>E5*Eingabe!K7*Eingabe!K7</f>
        <v>488452.8</v>
      </c>
      <c r="L5" s="68">
        <f t="shared" si="4"/>
        <v>16</v>
      </c>
    </row>
    <row r="6" spans="1:12" ht="15.75">
      <c r="A6" s="9">
        <v>5</v>
      </c>
      <c r="B6" s="35" t="s">
        <v>21</v>
      </c>
      <c r="C6" s="75" t="str">
        <f>IF(Eingabe!$E8&gt;0,Eingabe!$E8,"24:00:00")</f>
        <v>24:00:00</v>
      </c>
      <c r="D6" s="76" t="e">
        <f t="shared" si="0"/>
        <v>#N/A</v>
      </c>
      <c r="E6" s="55">
        <f>IF((Posteneingabe!C7-Eingabe!H8)&gt;0,Posteneingabe!C7-Eingabe!H8,0)</f>
        <v>0</v>
      </c>
      <c r="F6" s="77">
        <f t="shared" si="1"/>
        <v>29</v>
      </c>
      <c r="G6" s="57">
        <f>IF(Eingabe!J8&gt;0,Übersicht!E6/Eingabe!J8,0)</f>
        <v>0</v>
      </c>
      <c r="H6" s="63">
        <f t="shared" si="2"/>
        <v>29</v>
      </c>
      <c r="I6" s="59">
        <f>IF(Eingabe!J8&lt;120,E6*Eingabe!J8*Eingabe!J8,0)</f>
        <v>0</v>
      </c>
      <c r="J6" s="67">
        <f t="shared" si="3"/>
        <v>29</v>
      </c>
      <c r="K6" s="133">
        <f>E6*Eingabe!K8*Eingabe!K8</f>
        <v>0</v>
      </c>
      <c r="L6" s="69">
        <f t="shared" si="4"/>
        <v>29</v>
      </c>
    </row>
    <row r="7" spans="1:12" ht="15.75">
      <c r="A7" s="8">
        <v>6</v>
      </c>
      <c r="B7" s="34" t="s">
        <v>22</v>
      </c>
      <c r="C7" s="74">
        <f>IF(Eingabe!$E9&gt;0,Eingabe!$E9,"24:00:00")</f>
        <v>0.030428240740740742</v>
      </c>
      <c r="D7" s="72">
        <f t="shared" si="0"/>
        <v>13</v>
      </c>
      <c r="E7" s="54">
        <f>IF((Posteneingabe!C8-Eingabe!H9)&gt;0,Posteneingabe!C8-Eingabe!H9,0)</f>
        <v>190</v>
      </c>
      <c r="F7" s="60">
        <f t="shared" si="1"/>
        <v>4</v>
      </c>
      <c r="G7" s="56">
        <f>IF(Eingabe!J9&gt;0,Übersicht!E7/Eingabe!J9,0)</f>
        <v>3.7254901960784315</v>
      </c>
      <c r="H7" s="62">
        <f t="shared" si="2"/>
        <v>13</v>
      </c>
      <c r="I7" s="58">
        <f>IF(Eingabe!J9&lt;120,E7*Eingabe!J9*Eingabe!J9,0)</f>
        <v>494190</v>
      </c>
      <c r="J7" s="66">
        <f t="shared" si="3"/>
        <v>3</v>
      </c>
      <c r="K7" s="132">
        <f>E7*Eingabe!K9*Eingabe!K9</f>
        <v>1068750</v>
      </c>
      <c r="L7" s="68">
        <f t="shared" si="4"/>
        <v>3</v>
      </c>
    </row>
    <row r="8" spans="1:12" ht="15.75">
      <c r="A8" s="8">
        <v>7</v>
      </c>
      <c r="B8" s="34" t="s">
        <v>23</v>
      </c>
      <c r="C8" s="74">
        <f>IF(Eingabe!$E10&gt;0,Eingabe!$E10,"24:00:00")</f>
        <v>0.031122685185185187</v>
      </c>
      <c r="D8" s="72">
        <f t="shared" si="0"/>
        <v>18</v>
      </c>
      <c r="E8" s="54">
        <f>IF((Posteneingabe!C9-Eingabe!H10)&gt;0,Posteneingabe!C9-Eingabe!H10,0)</f>
        <v>140</v>
      </c>
      <c r="F8" s="60">
        <f t="shared" si="1"/>
        <v>13</v>
      </c>
      <c r="G8" s="56">
        <f>IF(Eingabe!J10&gt;0,Übersicht!E8/Eingabe!J10,0)</f>
        <v>4.117647058823529</v>
      </c>
      <c r="H8" s="62">
        <f t="shared" si="2"/>
        <v>12</v>
      </c>
      <c r="I8" s="58">
        <f>IF(Eingabe!J10&lt;120,E8*Eingabe!J10*Eingabe!J10,0)</f>
        <v>161840</v>
      </c>
      <c r="J8" s="66">
        <f t="shared" si="3"/>
        <v>14</v>
      </c>
      <c r="K8" s="132">
        <f>E8*Eingabe!K10*Eingabe!K10</f>
        <v>609840</v>
      </c>
      <c r="L8" s="68">
        <f t="shared" si="4"/>
        <v>12</v>
      </c>
    </row>
    <row r="9" spans="1:12" ht="15.75">
      <c r="A9" s="8">
        <v>8</v>
      </c>
      <c r="B9" s="34" t="s">
        <v>24</v>
      </c>
      <c r="C9" s="74">
        <f>IF(Eingabe!$E11&gt;0,Eingabe!$E11,"24:00:00")</f>
        <v>0.03043981481481482</v>
      </c>
      <c r="D9" s="72">
        <f t="shared" si="0"/>
        <v>14</v>
      </c>
      <c r="E9" s="54">
        <f>IF((Posteneingabe!C10-Eingabe!H11)&gt;0,Posteneingabe!C10-Eingabe!H11,0)</f>
        <v>212</v>
      </c>
      <c r="F9" s="60">
        <f t="shared" si="1"/>
        <v>2</v>
      </c>
      <c r="G9" s="56">
        <f>IF(Eingabe!J11&gt;0,Übersicht!E9/Eingabe!J11,0)</f>
        <v>5.578947368421052</v>
      </c>
      <c r="H9" s="62">
        <f t="shared" si="2"/>
        <v>8</v>
      </c>
      <c r="I9" s="58">
        <f>IF(Eingabe!J11&lt;120,E9*Eingabe!J11*Eingabe!J11,0)</f>
        <v>306128</v>
      </c>
      <c r="J9" s="66">
        <f t="shared" si="3"/>
        <v>7</v>
      </c>
      <c r="K9" s="132">
        <f>E9*Eingabe!K11*Eingabe!K11</f>
        <v>595508</v>
      </c>
      <c r="L9" s="68">
        <f t="shared" si="4"/>
        <v>14</v>
      </c>
    </row>
    <row r="10" spans="1:12" ht="15.75">
      <c r="A10" s="8">
        <v>9</v>
      </c>
      <c r="B10" s="34" t="s">
        <v>25</v>
      </c>
      <c r="C10" s="74">
        <f>IF(Eingabe!$E12&gt;0,Eingabe!$E12,"24:00:00")</f>
        <v>0.0344212962962963</v>
      </c>
      <c r="D10" s="72">
        <f t="shared" si="0"/>
        <v>27</v>
      </c>
      <c r="E10" s="54">
        <f>IF((Posteneingabe!C11-Eingabe!H12)&gt;0,Posteneingabe!C11-Eingabe!H12,0)</f>
        <v>42</v>
      </c>
      <c r="F10" s="60">
        <f t="shared" si="1"/>
        <v>27</v>
      </c>
      <c r="G10" s="56">
        <f>IF(Eingabe!J12&gt;0,Übersicht!E10/Eingabe!J12,0)</f>
        <v>0.6363636363636364</v>
      </c>
      <c r="H10" s="62">
        <f t="shared" si="2"/>
        <v>28</v>
      </c>
      <c r="I10" s="58">
        <f>IF(Eingabe!J12&lt;120,E10*Eingabe!J12*Eingabe!J12,0)</f>
        <v>182952</v>
      </c>
      <c r="J10" s="66">
        <f t="shared" si="3"/>
        <v>13</v>
      </c>
      <c r="K10" s="132">
        <f>E10*Eingabe!K12*Eingabe!K12</f>
        <v>275562</v>
      </c>
      <c r="L10" s="68">
        <f t="shared" si="4"/>
        <v>21</v>
      </c>
    </row>
    <row r="11" spans="1:12" ht="15.75">
      <c r="A11" s="9">
        <v>10</v>
      </c>
      <c r="B11" s="35" t="s">
        <v>26</v>
      </c>
      <c r="C11" s="75">
        <f>IF(Eingabe!$E13&gt;0,Eingabe!$E13,"24:00:00")</f>
        <v>0.031608796296296295</v>
      </c>
      <c r="D11" s="76">
        <f t="shared" si="0"/>
        <v>21</v>
      </c>
      <c r="E11" s="55">
        <f>IF((Posteneingabe!C12-Eingabe!H13)&gt;0,Posteneingabe!C12-Eingabe!H13,0)</f>
        <v>149</v>
      </c>
      <c r="F11" s="77">
        <f t="shared" si="1"/>
        <v>8</v>
      </c>
      <c r="G11" s="57">
        <f>IF(Eingabe!J13&gt;0,Übersicht!E11/Eingabe!J13,0)</f>
        <v>3.0408163265306123</v>
      </c>
      <c r="H11" s="63">
        <f t="shared" si="2"/>
        <v>16</v>
      </c>
      <c r="I11" s="59">
        <f>IF(Eingabe!J13&lt;120,E11*Eingabe!J13*Eingabe!J13,0)</f>
        <v>357749</v>
      </c>
      <c r="J11" s="67">
        <f t="shared" si="3"/>
        <v>6</v>
      </c>
      <c r="K11" s="133">
        <f>E11*Eingabe!K13*Eingabe!K13</f>
        <v>770271.8900000001</v>
      </c>
      <c r="L11" s="69">
        <f t="shared" si="4"/>
        <v>7</v>
      </c>
    </row>
    <row r="12" spans="1:12" ht="15.75">
      <c r="A12" s="8">
        <v>11</v>
      </c>
      <c r="B12" s="34" t="s">
        <v>27</v>
      </c>
      <c r="C12" s="74">
        <f>IF(Eingabe!$E14&gt;0,Eingabe!$E14,"24:00:00")</f>
        <v>0.03315972222222222</v>
      </c>
      <c r="D12" s="72">
        <f t="shared" si="0"/>
        <v>23</v>
      </c>
      <c r="E12" s="54">
        <f>IF((Posteneingabe!C13-Eingabe!H14)&gt;0,Posteneingabe!C13-Eingabe!H14,0)</f>
        <v>116</v>
      </c>
      <c r="F12" s="60">
        <f t="shared" si="1"/>
        <v>16</v>
      </c>
      <c r="G12" s="56">
        <f>IF(Eingabe!J14&gt;0,Übersicht!E12/Eingabe!J14,0)</f>
        <v>2.36734693877551</v>
      </c>
      <c r="H12" s="62">
        <f t="shared" si="2"/>
        <v>20</v>
      </c>
      <c r="I12" s="58">
        <f>IF(Eingabe!J14&lt;120,E12*Eingabe!J14*Eingabe!J14,0)</f>
        <v>278516</v>
      </c>
      <c r="J12" s="66">
        <f t="shared" si="3"/>
        <v>9</v>
      </c>
      <c r="K12" s="132">
        <f>E12*Eingabe!K14*Eingabe!K14</f>
        <v>920901.9599999998</v>
      </c>
      <c r="L12" s="68">
        <f t="shared" si="4"/>
        <v>5</v>
      </c>
    </row>
    <row r="13" spans="1:12" ht="15.75">
      <c r="A13" s="8">
        <v>12</v>
      </c>
      <c r="B13" s="34" t="s">
        <v>28</v>
      </c>
      <c r="C13" s="74">
        <f>IF(Eingabe!$E15&gt;0,Eingabe!$E15,"24:00:00")</f>
        <v>0.02934027777777778</v>
      </c>
      <c r="D13" s="72">
        <f t="shared" si="0"/>
        <v>4</v>
      </c>
      <c r="E13" s="54">
        <f>IF((Posteneingabe!C14-Eingabe!H15)&gt;0,Posteneingabe!C14-Eingabe!H15,0)</f>
        <v>209</v>
      </c>
      <c r="F13" s="60">
        <f t="shared" si="1"/>
        <v>3</v>
      </c>
      <c r="G13" s="56">
        <f>IF(Eingabe!J15&gt;0,Übersicht!E13/Eingabe!J15,0)</f>
        <v>11.61111111111111</v>
      </c>
      <c r="H13" s="62">
        <f t="shared" si="2"/>
        <v>1</v>
      </c>
      <c r="I13" s="58">
        <f>IF(Eingabe!J15&lt;120,E13*Eingabe!J15*Eingabe!J15,0)</f>
        <v>67716</v>
      </c>
      <c r="J13" s="66">
        <f t="shared" si="3"/>
        <v>20</v>
      </c>
      <c r="K13" s="132">
        <f>E13*Eingabe!K15*Eingabe!K15</f>
        <v>1018256.3599999999</v>
      </c>
      <c r="L13" s="68">
        <f t="shared" si="4"/>
        <v>4</v>
      </c>
    </row>
    <row r="14" spans="1:12" ht="15.75">
      <c r="A14" s="8">
        <v>13</v>
      </c>
      <c r="B14" s="34" t="s">
        <v>46</v>
      </c>
      <c r="C14" s="74">
        <f>IF(Eingabe!$E16&gt;0,Eingabe!$E16,"24:00:00")</f>
        <v>0.029629629629629627</v>
      </c>
      <c r="D14" s="72">
        <f t="shared" si="0"/>
        <v>7</v>
      </c>
      <c r="E14" s="54">
        <f>IF((Posteneingabe!C15-Eingabe!H16)&gt;0,Posteneingabe!C15-Eingabe!H16,0)</f>
        <v>148</v>
      </c>
      <c r="F14" s="60">
        <f t="shared" si="1"/>
        <v>9</v>
      </c>
      <c r="G14" s="56">
        <f>IF(Eingabe!J16&gt;0,Übersicht!E14/Eingabe!J16,0)</f>
        <v>6.166666666666667</v>
      </c>
      <c r="H14" s="62">
        <f t="shared" si="2"/>
        <v>7</v>
      </c>
      <c r="I14" s="58">
        <f>IF(Eingabe!J16&lt;120,E14*Eingabe!J16*Eingabe!J16,0)</f>
        <v>85248</v>
      </c>
      <c r="J14" s="66">
        <f t="shared" si="3"/>
        <v>17</v>
      </c>
      <c r="K14" s="132">
        <f>E14*Eingabe!K16*Eingabe!K16</f>
        <v>596773</v>
      </c>
      <c r="L14" s="68">
        <f t="shared" si="4"/>
        <v>13</v>
      </c>
    </row>
    <row r="15" spans="1:12" ht="15.75">
      <c r="A15" s="8">
        <v>14</v>
      </c>
      <c r="B15" s="34" t="s">
        <v>40</v>
      </c>
      <c r="C15" s="74">
        <f>IF(Eingabe!$E17&gt;0,Eingabe!$E17,"24:00:00")</f>
        <v>0.029629629629629627</v>
      </c>
      <c r="D15" s="72">
        <f t="shared" si="0"/>
        <v>7</v>
      </c>
      <c r="E15" s="54">
        <f>IF((Posteneingabe!C16-Eingabe!H17)&gt;0,Posteneingabe!C16-Eingabe!H17,0)</f>
        <v>142</v>
      </c>
      <c r="F15" s="60">
        <f t="shared" si="1"/>
        <v>12</v>
      </c>
      <c r="G15" s="56">
        <f>IF(Eingabe!J17&gt;0,Übersicht!E15/Eingabe!J17,0)</f>
        <v>2.0579710144927534</v>
      </c>
      <c r="H15" s="62">
        <f t="shared" si="2"/>
        <v>25</v>
      </c>
      <c r="I15" s="58">
        <f>IF(Eingabe!J17&lt;120,E15*Eingabe!J17*Eingabe!J17,0)</f>
        <v>676062</v>
      </c>
      <c r="J15" s="66">
        <f t="shared" si="3"/>
        <v>1</v>
      </c>
      <c r="K15" s="132">
        <f>E15*Eingabe!K17*Eingabe!K17</f>
        <v>563598</v>
      </c>
      <c r="L15" s="68">
        <f t="shared" si="4"/>
        <v>15</v>
      </c>
    </row>
    <row r="16" spans="1:12" ht="15.75">
      <c r="A16" s="9">
        <v>15</v>
      </c>
      <c r="B16" s="35" t="s">
        <v>29</v>
      </c>
      <c r="C16" s="75">
        <f>IF(Eingabe!$E18&gt;0,Eingabe!$E18,"24:00:00")</f>
        <v>0.028287037037037038</v>
      </c>
      <c r="D16" s="76">
        <f t="shared" si="0"/>
        <v>2</v>
      </c>
      <c r="E16" s="55">
        <f>IF((Posteneingabe!C17-Eingabe!H18)&gt;0,Posteneingabe!C17-Eingabe!H18,0)</f>
        <v>214</v>
      </c>
      <c r="F16" s="77">
        <f t="shared" si="1"/>
        <v>1</v>
      </c>
      <c r="G16" s="57">
        <f>IF(Eingabe!J18&gt;0,Übersicht!E16/Eingabe!J18,0)</f>
        <v>5.095238095238095</v>
      </c>
      <c r="H16" s="63">
        <f t="shared" si="2"/>
        <v>9</v>
      </c>
      <c r="I16" s="59">
        <f>IF(Eingabe!J18&lt;120,E16*Eingabe!J18*Eingabe!J18,0)</f>
        <v>377496</v>
      </c>
      <c r="J16" s="67">
        <f t="shared" si="3"/>
        <v>5</v>
      </c>
      <c r="K16" s="133">
        <f>E16*Eingabe!K18*Eingabe!K18</f>
        <v>1531632.2399999998</v>
      </c>
      <c r="L16" s="69">
        <f t="shared" si="4"/>
        <v>1</v>
      </c>
    </row>
    <row r="17" spans="1:12" ht="15.75">
      <c r="A17" s="8">
        <v>16</v>
      </c>
      <c r="B17" s="34" t="s">
        <v>30</v>
      </c>
      <c r="C17" s="74">
        <f>IF(Eingabe!$E19&gt;0,Eingabe!$E19,"24:00:00")</f>
        <v>0.030416666666666665</v>
      </c>
      <c r="D17" s="72">
        <f t="shared" si="0"/>
        <v>12</v>
      </c>
      <c r="E17" s="54">
        <f>IF((Posteneingabe!C18-Eingabe!H19)&gt;0,Posteneingabe!C18-Eingabe!H19,0)</f>
        <v>45</v>
      </c>
      <c r="F17" s="60">
        <f t="shared" si="1"/>
        <v>26</v>
      </c>
      <c r="G17" s="56">
        <f>IF(Eingabe!J19&gt;0,Übersicht!E17/Eingabe!J19,0)</f>
        <v>6.428571428571429</v>
      </c>
      <c r="H17" s="62">
        <f t="shared" si="2"/>
        <v>6</v>
      </c>
      <c r="I17" s="58">
        <f>IF(Eingabe!J19&lt;120,E17*Eingabe!J19*Eingabe!J19,0)</f>
        <v>2205</v>
      </c>
      <c r="J17" s="66">
        <f t="shared" si="3"/>
        <v>28</v>
      </c>
      <c r="K17" s="132">
        <f>E17*Eingabe!K19*Eingabe!K19</f>
        <v>29261.25</v>
      </c>
      <c r="L17" s="68">
        <f t="shared" si="4"/>
        <v>28</v>
      </c>
    </row>
    <row r="18" spans="1:12" ht="15.75">
      <c r="A18" s="8">
        <v>17</v>
      </c>
      <c r="B18" s="34" t="s">
        <v>34</v>
      </c>
      <c r="C18" s="74">
        <f>IF(Eingabe!$E20&gt;0,Eingabe!$E20,"24:00:00")</f>
        <v>0.031516203703703706</v>
      </c>
      <c r="D18" s="72">
        <f t="shared" si="0"/>
        <v>20</v>
      </c>
      <c r="E18" s="54">
        <f>IF((Posteneingabe!C19-Eingabe!H20)&gt;0,Posteneingabe!C19-Eingabe!H20,0)</f>
        <v>122</v>
      </c>
      <c r="F18" s="60">
        <f t="shared" si="1"/>
        <v>14</v>
      </c>
      <c r="G18" s="56">
        <f>IF(Eingabe!J20&gt;0,Übersicht!E18/Eingabe!J20,0)</f>
        <v>2.44</v>
      </c>
      <c r="H18" s="62">
        <f t="shared" si="2"/>
        <v>19</v>
      </c>
      <c r="I18" s="58">
        <f>IF(Eingabe!J20&lt;120,E18*Eingabe!J20*Eingabe!J20,0)</f>
        <v>305000</v>
      </c>
      <c r="J18" s="66">
        <f t="shared" si="3"/>
        <v>8</v>
      </c>
      <c r="K18" s="132">
        <f>E18*Eingabe!K20*Eingabe!K20</f>
        <v>632448</v>
      </c>
      <c r="L18" s="68">
        <f t="shared" si="4"/>
        <v>9</v>
      </c>
    </row>
    <row r="19" spans="1:12" ht="15.75">
      <c r="A19" s="8">
        <v>18</v>
      </c>
      <c r="B19" s="34" t="s">
        <v>31</v>
      </c>
      <c r="C19" s="74">
        <f>IF(Eingabe!$E21&gt;0,Eingabe!$E21,"24:00:00")</f>
        <v>0.03297453703703704</v>
      </c>
      <c r="D19" s="72">
        <f t="shared" si="0"/>
        <v>22</v>
      </c>
      <c r="E19" s="54">
        <f>IF((Posteneingabe!C20-Eingabe!H21)&gt;0,Posteneingabe!C20-Eingabe!H21,0)</f>
        <v>26</v>
      </c>
      <c r="F19" s="60">
        <f t="shared" si="1"/>
        <v>28</v>
      </c>
      <c r="G19" s="56">
        <f>IF(Eingabe!J21&gt;0,Übersicht!E19/Eingabe!J21,0)</f>
        <v>2.6</v>
      </c>
      <c r="H19" s="62">
        <f t="shared" si="2"/>
        <v>18</v>
      </c>
      <c r="I19" s="58">
        <f>IF(Eingabe!J21&lt;120,E19*Eingabe!J21*Eingabe!J21,0)</f>
        <v>2600</v>
      </c>
      <c r="J19" s="66">
        <f t="shared" si="3"/>
        <v>27</v>
      </c>
      <c r="K19" s="132">
        <f>E19*Eingabe!K21*Eingabe!K21</f>
        <v>38139.13999999999</v>
      </c>
      <c r="L19" s="68">
        <f t="shared" si="4"/>
        <v>27</v>
      </c>
    </row>
    <row r="20" spans="1:12" ht="15.75">
      <c r="A20" s="8">
        <v>19</v>
      </c>
      <c r="B20" s="34" t="s">
        <v>32</v>
      </c>
      <c r="C20" s="74">
        <f>IF(Eingabe!$E22&gt;0,Eingabe!$E22,"24:00:00")</f>
        <v>0.029479166666666667</v>
      </c>
      <c r="D20" s="72">
        <f t="shared" si="0"/>
        <v>5</v>
      </c>
      <c r="E20" s="54">
        <f>IF((Posteneingabe!C21-Eingabe!H22)&gt;0,Posteneingabe!C21-Eingabe!H22,0)</f>
        <v>57</v>
      </c>
      <c r="F20" s="60">
        <f t="shared" si="1"/>
        <v>23</v>
      </c>
      <c r="G20" s="56">
        <f>IF(Eingabe!J22&gt;0,Übersicht!E20/Eingabe!J22,0)</f>
        <v>1.3902439024390243</v>
      </c>
      <c r="H20" s="62">
        <f t="shared" si="2"/>
        <v>26</v>
      </c>
      <c r="I20" s="58">
        <f>IF(Eingabe!J22&lt;120,E20*Eingabe!J22*Eingabe!J22,0)</f>
        <v>95817</v>
      </c>
      <c r="J20" s="66">
        <f t="shared" si="3"/>
        <v>15</v>
      </c>
      <c r="K20" s="132">
        <f>E20*Eingabe!K22*Eingabe!K22</f>
        <v>418635.93000000005</v>
      </c>
      <c r="L20" s="68">
        <f t="shared" si="4"/>
        <v>17</v>
      </c>
    </row>
    <row r="21" spans="1:12" ht="15.75">
      <c r="A21" s="9">
        <v>20</v>
      </c>
      <c r="B21" s="35" t="s">
        <v>45</v>
      </c>
      <c r="C21" s="75">
        <f>IF(Eingabe!$E23&gt;0,Eingabe!$E23,"24:00:00")</f>
        <v>0.03398148148148148</v>
      </c>
      <c r="D21" s="76">
        <f t="shared" si="0"/>
        <v>26</v>
      </c>
      <c r="E21" s="55">
        <f>IF((Posteneingabe!C22-Eingabe!H23)&gt;0,Posteneingabe!C22-Eingabe!H23,0)</f>
        <v>52</v>
      </c>
      <c r="F21" s="77">
        <f t="shared" si="1"/>
        <v>24</v>
      </c>
      <c r="G21" s="57">
        <f>IF(Eingabe!J23&gt;0,Übersicht!E21/Eingabe!J23,0)</f>
        <v>2.1666666666666665</v>
      </c>
      <c r="H21" s="63">
        <f t="shared" si="2"/>
        <v>24</v>
      </c>
      <c r="I21" s="59">
        <f>IF(Eingabe!J23&lt;120,E21*Eingabe!J23*Eingabe!J23,0)</f>
        <v>29952</v>
      </c>
      <c r="J21" s="67">
        <f t="shared" si="3"/>
        <v>23</v>
      </c>
      <c r="K21" s="133">
        <f>E21*Eingabe!K23*Eingabe!K23</f>
        <v>229265.92000000004</v>
      </c>
      <c r="L21" s="69">
        <f t="shared" si="4"/>
        <v>23</v>
      </c>
    </row>
    <row r="22" spans="1:12" ht="15.75">
      <c r="A22" s="8">
        <v>21</v>
      </c>
      <c r="B22" s="34"/>
      <c r="C22" s="74" t="str">
        <f>IF(Eingabe!$E24&gt;0,Eingabe!$E24,"24:00:00")</f>
        <v>24:00:00</v>
      </c>
      <c r="D22" s="72" t="e">
        <f t="shared" si="0"/>
        <v>#N/A</v>
      </c>
      <c r="E22" s="54">
        <f>IF((Posteneingabe!C23-Eingabe!H24)&gt;0,Posteneingabe!C23-Eingabe!H24,0)</f>
        <v>0</v>
      </c>
      <c r="F22" s="60">
        <f t="shared" si="1"/>
        <v>29</v>
      </c>
      <c r="G22" s="56">
        <f>IF(Eingabe!J24&gt;0,Übersicht!E22/Eingabe!J24,0)</f>
        <v>0</v>
      </c>
      <c r="H22" s="62">
        <f t="shared" si="2"/>
        <v>29</v>
      </c>
      <c r="I22" s="58">
        <f>IF(Eingabe!J24&lt;120,E22*Eingabe!J24*Eingabe!J24,0)</f>
        <v>0</v>
      </c>
      <c r="J22" s="66">
        <f t="shared" si="3"/>
        <v>29</v>
      </c>
      <c r="K22" s="132">
        <f>E22*Eingabe!K24*Eingabe!K24</f>
        <v>0</v>
      </c>
      <c r="L22" s="68">
        <f t="shared" si="4"/>
        <v>29</v>
      </c>
    </row>
    <row r="23" spans="1:12" ht="15.75">
      <c r="A23" s="8">
        <v>22</v>
      </c>
      <c r="B23" s="34"/>
      <c r="C23" s="74" t="str">
        <f>IF(Eingabe!$E25&gt;0,Eingabe!$E25,"24:00:00")</f>
        <v>24:00:00</v>
      </c>
      <c r="D23" s="72" t="e">
        <f t="shared" si="0"/>
        <v>#N/A</v>
      </c>
      <c r="E23" s="54">
        <f>IF((Posteneingabe!C24-Eingabe!H25)&gt;0,Posteneingabe!C24-Eingabe!H25,0)</f>
        <v>0</v>
      </c>
      <c r="F23" s="60">
        <f t="shared" si="1"/>
        <v>29</v>
      </c>
      <c r="G23" s="56">
        <f>IF(Eingabe!J25&gt;0,Übersicht!E23/Eingabe!J25,0)</f>
        <v>0</v>
      </c>
      <c r="H23" s="62">
        <f t="shared" si="2"/>
        <v>29</v>
      </c>
      <c r="I23" s="58">
        <f>IF(Eingabe!J25&lt;120,E23*Eingabe!J25*Eingabe!J25,0)</f>
        <v>0</v>
      </c>
      <c r="J23" s="66">
        <f t="shared" si="3"/>
        <v>29</v>
      </c>
      <c r="K23" s="132">
        <f>E23*Eingabe!K25*Eingabe!K25</f>
        <v>0</v>
      </c>
      <c r="L23" s="68">
        <f t="shared" si="4"/>
        <v>29</v>
      </c>
    </row>
    <row r="24" spans="1:12" ht="15.75">
      <c r="A24" s="8">
        <v>23</v>
      </c>
      <c r="B24" s="34" t="s">
        <v>33</v>
      </c>
      <c r="C24" s="74">
        <f>IF(Eingabe!$E26&gt;0,Eingabe!$E26,"24:00:00")</f>
        <v>0.030833333333333334</v>
      </c>
      <c r="D24" s="72">
        <f t="shared" si="0"/>
        <v>16</v>
      </c>
      <c r="E24" s="54">
        <f>IF((Posteneingabe!C25-Eingabe!H26)&gt;0,Posteneingabe!C25-Eingabe!H26,0)</f>
        <v>148</v>
      </c>
      <c r="F24" s="60">
        <f t="shared" si="1"/>
        <v>9</v>
      </c>
      <c r="G24" s="56">
        <f>IF(Eingabe!J26&gt;0,Übersicht!E24/Eingabe!J26,0)</f>
        <v>2.3492063492063493</v>
      </c>
      <c r="H24" s="62">
        <f t="shared" si="2"/>
        <v>21</v>
      </c>
      <c r="I24" s="58">
        <f>IF(Eingabe!J26&lt;120,E24*Eingabe!J26*Eingabe!J26,0)</f>
        <v>587412</v>
      </c>
      <c r="J24" s="66">
        <f t="shared" si="3"/>
        <v>2</v>
      </c>
      <c r="K24" s="132">
        <f>E24*Eingabe!K26*Eingabe!K26</f>
        <v>786532.6800000002</v>
      </c>
      <c r="L24" s="68">
        <f t="shared" si="4"/>
        <v>6</v>
      </c>
    </row>
    <row r="25" spans="1:12" ht="15.75">
      <c r="A25" s="8">
        <v>24</v>
      </c>
      <c r="B25" s="34" t="s">
        <v>35</v>
      </c>
      <c r="C25" s="74">
        <f>IF(Eingabe!$E27&gt;0,Eingabe!$E27,"24:00:00")</f>
        <v>0.03140046296296296</v>
      </c>
      <c r="D25" s="72">
        <f t="shared" si="0"/>
        <v>19</v>
      </c>
      <c r="E25" s="54">
        <f>IF((Posteneingabe!C26-Eingabe!H27)&gt;0,Posteneingabe!C26-Eingabe!H27,0)</f>
        <v>166</v>
      </c>
      <c r="F25" s="60">
        <f t="shared" si="1"/>
        <v>5</v>
      </c>
      <c r="G25" s="56">
        <f>IF(Eingabe!J27&gt;0,Übersicht!E25/Eingabe!J27,0)</f>
        <v>3.3877551020408165</v>
      </c>
      <c r="H25" s="62">
        <f t="shared" si="2"/>
        <v>15</v>
      </c>
      <c r="I25" s="58">
        <f>IF(Eingabe!J27&lt;120,E25*Eingabe!J27*Eingabe!J27,0)</f>
        <v>398566</v>
      </c>
      <c r="J25" s="66">
        <f t="shared" si="3"/>
        <v>4</v>
      </c>
      <c r="K25" s="132">
        <f>E25*Eingabe!K27*Eingabe!K27</f>
        <v>701350</v>
      </c>
      <c r="L25" s="68">
        <f t="shared" si="4"/>
        <v>8</v>
      </c>
    </row>
    <row r="26" spans="1:12" ht="15.75">
      <c r="A26" s="9">
        <v>25</v>
      </c>
      <c r="B26" s="35" t="s">
        <v>36</v>
      </c>
      <c r="C26" s="75">
        <f>IF(Eingabe!$E28&gt;0,Eingabe!$E28,"24:00:00")</f>
        <v>0.030335648148148143</v>
      </c>
      <c r="D26" s="76">
        <f t="shared" si="0"/>
        <v>11</v>
      </c>
      <c r="E26" s="55">
        <f>IF((Posteneingabe!C27-Eingabe!H28)&gt;0,Posteneingabe!C27-Eingabe!H28,0)</f>
        <v>143</v>
      </c>
      <c r="F26" s="77">
        <f t="shared" si="1"/>
        <v>11</v>
      </c>
      <c r="G26" s="57">
        <f>IF(Eingabe!J28&gt;0,Übersicht!E26/Eingabe!J28,0)</f>
        <v>9.533333333333333</v>
      </c>
      <c r="H26" s="63">
        <f t="shared" si="2"/>
        <v>4</v>
      </c>
      <c r="I26" s="59">
        <f>IF(Eingabe!J28&lt;120,E26*Eingabe!J28*Eingabe!J28,0)</f>
        <v>32175</v>
      </c>
      <c r="J26" s="67">
        <f t="shared" si="3"/>
        <v>21</v>
      </c>
      <c r="K26" s="133">
        <f>E26*Eingabe!K28*Eingabe!K28</f>
        <v>346151.52</v>
      </c>
      <c r="L26" s="69">
        <f t="shared" si="4"/>
        <v>19</v>
      </c>
    </row>
    <row r="27" spans="1:12" ht="15.75">
      <c r="A27" s="8">
        <v>26</v>
      </c>
      <c r="B27" s="34" t="s">
        <v>44</v>
      </c>
      <c r="C27" s="74">
        <f>IF(Eingabe!$E29&gt;0,Eingabe!$E29,"24:00:00")</f>
        <v>0.0297337962962963</v>
      </c>
      <c r="D27" s="72">
        <f t="shared" si="0"/>
        <v>10</v>
      </c>
      <c r="E27" s="54">
        <f>IF((Posteneingabe!C28-Eingabe!H29)&gt;0,Posteneingabe!C28-Eingabe!H29,0)</f>
        <v>161</v>
      </c>
      <c r="F27" s="60">
        <f t="shared" si="1"/>
        <v>6</v>
      </c>
      <c r="G27" s="56">
        <f>IF(Eingabe!J29&gt;0,Übersicht!E27/Eingabe!J29,0)</f>
        <v>11.5</v>
      </c>
      <c r="H27" s="62">
        <f t="shared" si="2"/>
        <v>2</v>
      </c>
      <c r="I27" s="58">
        <f>IF(Eingabe!J29&lt;120,E27*Eingabe!J29*Eingabe!J29,0)</f>
        <v>31556</v>
      </c>
      <c r="J27" s="66">
        <f t="shared" si="3"/>
        <v>22</v>
      </c>
      <c r="K27" s="132">
        <f>E27*Eingabe!K29*Eingabe!K29</f>
        <v>346626.56</v>
      </c>
      <c r="L27" s="68">
        <f t="shared" si="4"/>
        <v>18</v>
      </c>
    </row>
    <row r="28" spans="1:12" ht="15.75">
      <c r="A28" s="8">
        <v>27</v>
      </c>
      <c r="B28" s="34" t="s">
        <v>37</v>
      </c>
      <c r="C28" s="74">
        <f>IF(Eingabe!$E30&gt;0,Eingabe!$E30,"24:00:00")</f>
        <v>0.02952546296296296</v>
      </c>
      <c r="D28" s="72">
        <f t="shared" si="0"/>
        <v>6</v>
      </c>
      <c r="E28" s="54">
        <f>IF((Posteneingabe!C29-Eingabe!H30)&gt;0,Posteneingabe!C29-Eingabe!H30,0)</f>
        <v>161</v>
      </c>
      <c r="F28" s="60">
        <f t="shared" si="1"/>
        <v>6</v>
      </c>
      <c r="G28" s="56">
        <f>IF(Eingabe!J30&gt;0,Übersicht!E28/Eingabe!J30,0)</f>
        <v>4.2368421052631575</v>
      </c>
      <c r="H28" s="62">
        <f t="shared" si="2"/>
        <v>10</v>
      </c>
      <c r="I28" s="58">
        <f>IF(Eingabe!J30&lt;120,E28*Eingabe!J30*Eingabe!J30,0)</f>
        <v>232484</v>
      </c>
      <c r="J28" s="66">
        <f t="shared" si="3"/>
        <v>12</v>
      </c>
      <c r="K28" s="132">
        <f>E28*Eingabe!K30*Eingabe!K30</f>
        <v>1483776</v>
      </c>
      <c r="L28" s="68">
        <f t="shared" si="4"/>
        <v>2</v>
      </c>
    </row>
    <row r="29" spans="1:12" ht="15.75">
      <c r="A29" s="8">
        <v>28</v>
      </c>
      <c r="B29" s="34" t="s">
        <v>38</v>
      </c>
      <c r="C29" s="74">
        <f>IF(Eingabe!$E31&gt;0,Eingabe!$E31,"24:00:00")</f>
        <v>0.03335648148148148</v>
      </c>
      <c r="D29" s="72">
        <f t="shared" si="0"/>
        <v>24</v>
      </c>
      <c r="E29" s="54">
        <f>IF((Posteneingabe!C30-Eingabe!H31)&gt;0,Posteneingabe!C30-Eingabe!H31,0)</f>
        <v>76</v>
      </c>
      <c r="F29" s="60">
        <f t="shared" si="1"/>
        <v>20</v>
      </c>
      <c r="G29" s="56">
        <f>IF(Eingabe!J31&gt;0,Übersicht!E29/Eingabe!J31,0)</f>
        <v>2.1714285714285713</v>
      </c>
      <c r="H29" s="62">
        <f t="shared" si="2"/>
        <v>23</v>
      </c>
      <c r="I29" s="58">
        <f>IF(Eingabe!J31&lt;120,E29*Eingabe!J31*Eingabe!J31,0)</f>
        <v>93100</v>
      </c>
      <c r="J29" s="66">
        <f t="shared" si="3"/>
        <v>16</v>
      </c>
      <c r="K29" s="132">
        <f>E29*Eingabe!K31*Eingabe!K31</f>
        <v>296875</v>
      </c>
      <c r="L29" s="68">
        <f t="shared" si="4"/>
        <v>20</v>
      </c>
    </row>
    <row r="30" spans="1:12" ht="15.75">
      <c r="A30" s="8">
        <v>29</v>
      </c>
      <c r="B30" s="34" t="s">
        <v>49</v>
      </c>
      <c r="C30" s="74">
        <f>IF(Eingabe!$E32&gt;0,Eingabe!$E32,"24:00:00")</f>
        <v>0.03394675925925926</v>
      </c>
      <c r="D30" s="72">
        <f t="shared" si="0"/>
        <v>25</v>
      </c>
      <c r="E30" s="54">
        <f>IF((Posteneingabe!C31-Eingabe!H32)&gt;0,Posteneingabe!C31-Eingabe!H32,0)</f>
        <v>46</v>
      </c>
      <c r="F30" s="60">
        <f t="shared" si="1"/>
        <v>25</v>
      </c>
      <c r="G30" s="56">
        <f>IF(Eingabe!J32&gt;0,Übersicht!E30/Eingabe!J32,0)</f>
        <v>4.181818181818182</v>
      </c>
      <c r="H30" s="62">
        <f t="shared" si="2"/>
        <v>11</v>
      </c>
      <c r="I30" s="58">
        <f>IF(Eingabe!J32&lt;120,E30*Eingabe!J32*Eingabe!J32,0)</f>
        <v>5566</v>
      </c>
      <c r="J30" s="66">
        <f t="shared" si="3"/>
        <v>26</v>
      </c>
      <c r="K30" s="132">
        <f>E30*Eingabe!K32*Eingabe!K32</f>
        <v>97336</v>
      </c>
      <c r="L30" s="68">
        <f t="shared" si="4"/>
        <v>26</v>
      </c>
    </row>
    <row r="31" spans="1:12" ht="15.75">
      <c r="A31" s="9">
        <v>30</v>
      </c>
      <c r="B31" s="35" t="s">
        <v>50</v>
      </c>
      <c r="C31" s="75">
        <f>IF(Eingabe!$E33&gt;0,Eingabe!$E33,"24:00:00")</f>
        <v>0.030601851851851852</v>
      </c>
      <c r="D31" s="76">
        <f t="shared" si="0"/>
        <v>15</v>
      </c>
      <c r="E31" s="55">
        <f>IF((Posteneingabe!C32-Eingabe!H33)&gt;0,Posteneingabe!C32-Eingabe!H33,0)</f>
        <v>104</v>
      </c>
      <c r="F31" s="77">
        <f t="shared" si="1"/>
        <v>17</v>
      </c>
      <c r="G31" s="57">
        <f>IF(Eingabe!J33&gt;0,Übersicht!E31/Eingabe!J33,0)</f>
        <v>3.6491228070175437</v>
      </c>
      <c r="H31" s="63">
        <f t="shared" si="2"/>
        <v>14</v>
      </c>
      <c r="I31" s="59">
        <f>IF(Eingabe!J33&lt;120,E31*Eingabe!J33*Eingabe!J33,0)</f>
        <v>84474</v>
      </c>
      <c r="J31" s="67">
        <f t="shared" si="3"/>
        <v>18</v>
      </c>
      <c r="K31" s="133">
        <f>E31*Eingabe!K33*Eingabe!K33</f>
        <v>238120.74000000002</v>
      </c>
      <c r="L31" s="69">
        <f t="shared" si="4"/>
        <v>22</v>
      </c>
    </row>
    <row r="32" spans="1:12" ht="15.75">
      <c r="A32" s="8">
        <v>31</v>
      </c>
      <c r="B32" s="34" t="s">
        <v>48</v>
      </c>
      <c r="C32" s="74">
        <f>IF(Eingabe!$E34&gt;0,Eingabe!$E34,"24:00:00")</f>
        <v>0.038483796296296294</v>
      </c>
      <c r="D32" s="72">
        <f t="shared" si="0"/>
        <v>28</v>
      </c>
      <c r="E32" s="54">
        <f>IF((Posteneingabe!C33-Eingabe!H34)&gt;0,Posteneingabe!C33-Eingabe!H34,0)</f>
        <v>70</v>
      </c>
      <c r="F32" s="60">
        <f t="shared" si="1"/>
        <v>22</v>
      </c>
      <c r="G32" s="56">
        <f>IF(Eingabe!J34&gt;0,Übersicht!E32/Eingabe!J34,0)</f>
        <v>1.1475409836065573</v>
      </c>
      <c r="H32" s="62">
        <f t="shared" si="2"/>
        <v>27</v>
      </c>
      <c r="I32" s="58">
        <f>IF(Eingabe!J34&lt;120,E32*Eingabe!J34*Eingabe!J34,0)</f>
        <v>260470</v>
      </c>
      <c r="J32" s="66">
        <f t="shared" si="3"/>
        <v>10</v>
      </c>
      <c r="K32" s="132">
        <f>E32*Eingabe!K34*Eingabe!K34</f>
        <v>618520</v>
      </c>
      <c r="L32" s="68">
        <f t="shared" si="4"/>
        <v>10</v>
      </c>
    </row>
    <row r="33" spans="1:12" ht="15.75">
      <c r="A33" s="8">
        <v>32</v>
      </c>
      <c r="B33" s="34"/>
      <c r="C33" s="74" t="str">
        <f>IF(Eingabe!$E35&gt;0,Eingabe!$E35,"24:00:00")</f>
        <v>24:00:00</v>
      </c>
      <c r="D33" s="72" t="e">
        <f t="shared" si="0"/>
        <v>#N/A</v>
      </c>
      <c r="E33" s="54">
        <f>IF((Posteneingabe!C34-Eingabe!H35)&gt;0,Posteneingabe!C34-Eingabe!H35,0)</f>
        <v>0</v>
      </c>
      <c r="F33" s="60">
        <f t="shared" si="1"/>
        <v>29</v>
      </c>
      <c r="G33" s="56">
        <f>IF(Eingabe!J35&gt;0,Übersicht!E33/Eingabe!J35,0)</f>
        <v>0</v>
      </c>
      <c r="H33" s="62">
        <f t="shared" si="2"/>
        <v>29</v>
      </c>
      <c r="I33" s="58">
        <f>IF(Eingabe!J35&lt;120,E33*Eingabe!J35*Eingabe!J35,0)</f>
        <v>0</v>
      </c>
      <c r="J33" s="66">
        <f t="shared" si="3"/>
        <v>29</v>
      </c>
      <c r="K33" s="132">
        <f>E33*Eingabe!K35*Eingabe!K35</f>
        <v>0</v>
      </c>
      <c r="L33" s="68">
        <f t="shared" si="4"/>
        <v>29</v>
      </c>
    </row>
    <row r="34" spans="1:12" ht="15.75">
      <c r="A34" s="8">
        <v>33</v>
      </c>
      <c r="B34" s="34"/>
      <c r="C34" s="74" t="str">
        <f>IF(Eingabe!$E36&gt;0,Eingabe!$E36,"24:00:00")</f>
        <v>24:00:00</v>
      </c>
      <c r="D34" s="72" t="e">
        <f t="shared" si="0"/>
        <v>#N/A</v>
      </c>
      <c r="E34" s="54">
        <f>IF((Posteneingabe!C35-Eingabe!H36)&gt;0,Posteneingabe!C35-Eingabe!H36,0)</f>
        <v>0</v>
      </c>
      <c r="F34" s="60">
        <f t="shared" si="1"/>
        <v>29</v>
      </c>
      <c r="G34" s="56">
        <f>IF(Eingabe!J36&gt;0,Übersicht!E34/Eingabe!J36,0)</f>
        <v>0</v>
      </c>
      <c r="H34" s="62">
        <f t="shared" si="2"/>
        <v>29</v>
      </c>
      <c r="I34" s="58">
        <f>IF(Eingabe!J36&lt;120,E34*Eingabe!J36*Eingabe!J36,0)</f>
        <v>0</v>
      </c>
      <c r="J34" s="66">
        <f t="shared" si="3"/>
        <v>29</v>
      </c>
      <c r="K34" s="132">
        <f>E34*Eingabe!K36*Eingabe!K36</f>
        <v>0</v>
      </c>
      <c r="L34" s="68">
        <f t="shared" si="4"/>
        <v>29</v>
      </c>
    </row>
    <row r="35" spans="1:12" ht="15.75">
      <c r="A35" s="8">
        <v>34</v>
      </c>
      <c r="B35" s="34"/>
      <c r="C35" s="74" t="str">
        <f>IF(Eingabe!$E37&gt;0,Eingabe!$E37,"24:00:00")</f>
        <v>24:00:00</v>
      </c>
      <c r="D35" s="72" t="e">
        <f t="shared" si="0"/>
        <v>#N/A</v>
      </c>
      <c r="E35" s="54">
        <f>IF((Posteneingabe!C36-Eingabe!H37)&gt;0,Posteneingabe!C36-Eingabe!H37,0)</f>
        <v>0</v>
      </c>
      <c r="F35" s="60">
        <f t="shared" si="1"/>
        <v>29</v>
      </c>
      <c r="G35" s="56">
        <f>IF(Eingabe!J37&gt;0,Übersicht!E35/Eingabe!J37,0)</f>
        <v>0</v>
      </c>
      <c r="H35" s="62">
        <f t="shared" si="2"/>
        <v>29</v>
      </c>
      <c r="I35" s="58">
        <f>IF(Eingabe!J37&lt;120,E35*Eingabe!J37*Eingabe!J37,0)</f>
        <v>0</v>
      </c>
      <c r="J35" s="66">
        <f t="shared" si="3"/>
        <v>29</v>
      </c>
      <c r="K35" s="132">
        <f>E35*Eingabe!K37*Eingabe!K37</f>
        <v>0</v>
      </c>
      <c r="L35" s="68">
        <f t="shared" si="4"/>
        <v>29</v>
      </c>
    </row>
    <row r="36" spans="1:12" ht="15.75">
      <c r="A36" s="9">
        <v>35</v>
      </c>
      <c r="B36" s="35"/>
      <c r="C36" s="75" t="str">
        <f>IF(Eingabe!$E38&gt;0,Eingabe!$E38,"24:00:00")</f>
        <v>24:00:00</v>
      </c>
      <c r="D36" s="76" t="e">
        <f t="shared" si="0"/>
        <v>#N/A</v>
      </c>
      <c r="E36" s="55">
        <f>IF((Posteneingabe!C37-Eingabe!H38)&gt;0,Posteneingabe!C37-Eingabe!H38,0)</f>
        <v>0</v>
      </c>
      <c r="F36" s="77">
        <f t="shared" si="1"/>
        <v>29</v>
      </c>
      <c r="G36" s="57">
        <f>IF(Eingabe!J38&gt;0,Übersicht!E36/Eingabe!J38,0)</f>
        <v>0</v>
      </c>
      <c r="H36" s="63">
        <f t="shared" si="2"/>
        <v>29</v>
      </c>
      <c r="I36" s="59">
        <f>IF(Eingabe!J38&lt;120,E36*Eingabe!J38*Eingabe!J38,0)</f>
        <v>0</v>
      </c>
      <c r="J36" s="67">
        <f t="shared" si="3"/>
        <v>29</v>
      </c>
      <c r="K36" s="133">
        <f>E36*Eingabe!K38*Eingabe!K38</f>
        <v>0</v>
      </c>
      <c r="L36" s="69">
        <f t="shared" si="4"/>
        <v>29</v>
      </c>
    </row>
    <row r="37" spans="1:12" ht="15.75">
      <c r="A37" s="8">
        <v>36</v>
      </c>
      <c r="B37" s="34"/>
      <c r="C37" s="74" t="str">
        <f>IF(Eingabe!$E39&gt;0,Eingabe!$E39,"24:00:00")</f>
        <v>24:00:00</v>
      </c>
      <c r="D37" s="72" t="e">
        <f t="shared" si="0"/>
        <v>#N/A</v>
      </c>
      <c r="E37" s="54">
        <f>IF((Posteneingabe!C38-Eingabe!H39)&gt;0,Posteneingabe!C38-Eingabe!H39,0)</f>
        <v>0</v>
      </c>
      <c r="F37" s="60">
        <f t="shared" si="1"/>
        <v>29</v>
      </c>
      <c r="G37" s="56">
        <f>IF(Eingabe!J39&gt;0,Übersicht!E37/Eingabe!J39,0)</f>
        <v>0</v>
      </c>
      <c r="H37" s="62">
        <f t="shared" si="2"/>
        <v>29</v>
      </c>
      <c r="I37" s="58">
        <f>IF(Eingabe!J39&lt;120,E37*Eingabe!J39*Eingabe!J39,0)</f>
        <v>0</v>
      </c>
      <c r="J37" s="66">
        <f t="shared" si="3"/>
        <v>29</v>
      </c>
      <c r="K37" s="132">
        <f>E37*Eingabe!K39*Eingabe!K39</f>
        <v>0</v>
      </c>
      <c r="L37" s="68">
        <f t="shared" si="4"/>
        <v>29</v>
      </c>
    </row>
    <row r="38" spans="1:12" ht="15.75">
      <c r="A38" s="8">
        <v>37</v>
      </c>
      <c r="B38" s="34"/>
      <c r="C38" s="74" t="str">
        <f>IF(Eingabe!$E40&gt;0,Eingabe!$E40,"24:00:00")</f>
        <v>24:00:00</v>
      </c>
      <c r="D38" s="72" t="e">
        <f t="shared" si="0"/>
        <v>#N/A</v>
      </c>
      <c r="E38" s="54">
        <f>IF((Posteneingabe!C39-Eingabe!H40)&gt;0,Posteneingabe!C39-Eingabe!H40,0)</f>
        <v>0</v>
      </c>
      <c r="F38" s="60">
        <f t="shared" si="1"/>
        <v>29</v>
      </c>
      <c r="G38" s="56">
        <f>IF(Eingabe!J40&gt;0,Übersicht!E38/Eingabe!J40,0)</f>
        <v>0</v>
      </c>
      <c r="H38" s="62">
        <f t="shared" si="2"/>
        <v>29</v>
      </c>
      <c r="I38" s="58">
        <f>IF(Eingabe!J40&lt;120,E38*Eingabe!J40*Eingabe!J40,0)</f>
        <v>0</v>
      </c>
      <c r="J38" s="66">
        <f t="shared" si="3"/>
        <v>29</v>
      </c>
      <c r="K38" s="132">
        <f>E38*Eingabe!K40*Eingabe!K40</f>
        <v>0</v>
      </c>
      <c r="L38" s="68">
        <f t="shared" si="4"/>
        <v>29</v>
      </c>
    </row>
    <row r="39" spans="1:12" ht="15.75">
      <c r="A39" s="8">
        <v>38</v>
      </c>
      <c r="B39" s="34"/>
      <c r="C39" s="74" t="str">
        <f>IF(Eingabe!$E41&gt;0,Eingabe!$E41,"24:00:00")</f>
        <v>24:00:00</v>
      </c>
      <c r="D39" s="72" t="e">
        <f t="shared" si="0"/>
        <v>#N/A</v>
      </c>
      <c r="E39" s="54">
        <f>IF((Posteneingabe!C40-Eingabe!H41)&gt;0,Posteneingabe!C40-Eingabe!H41,0)</f>
        <v>0</v>
      </c>
      <c r="F39" s="60">
        <f t="shared" si="1"/>
        <v>29</v>
      </c>
      <c r="G39" s="56">
        <f>IF(Eingabe!J41&gt;0,Übersicht!E39/Eingabe!J41,0)</f>
        <v>0</v>
      </c>
      <c r="H39" s="62">
        <f t="shared" si="2"/>
        <v>29</v>
      </c>
      <c r="I39" s="58">
        <f>IF(Eingabe!J41&lt;120,E39*Eingabe!J41*Eingabe!J41,0)</f>
        <v>0</v>
      </c>
      <c r="J39" s="66">
        <f t="shared" si="3"/>
        <v>29</v>
      </c>
      <c r="K39" s="132">
        <f>E39*Eingabe!K41*Eingabe!K41</f>
        <v>0</v>
      </c>
      <c r="L39" s="68">
        <f t="shared" si="4"/>
        <v>29</v>
      </c>
    </row>
    <row r="40" spans="1:12" ht="15.75">
      <c r="A40" s="8">
        <v>39</v>
      </c>
      <c r="B40" s="34"/>
      <c r="C40" s="74" t="str">
        <f>IF(Eingabe!$E42&gt;0,Eingabe!$E42,"24:00:00")</f>
        <v>24:00:00</v>
      </c>
      <c r="D40" s="72" t="e">
        <f t="shared" si="0"/>
        <v>#N/A</v>
      </c>
      <c r="E40" s="54">
        <f>IF((Posteneingabe!C41-Eingabe!H42)&gt;0,Posteneingabe!C41-Eingabe!H42,0)</f>
        <v>0</v>
      </c>
      <c r="F40" s="60">
        <f t="shared" si="1"/>
        <v>29</v>
      </c>
      <c r="G40" s="56">
        <f>IF(Eingabe!J42&gt;0,Übersicht!E40/Eingabe!J42,0)</f>
        <v>0</v>
      </c>
      <c r="H40" s="62">
        <f t="shared" si="2"/>
        <v>29</v>
      </c>
      <c r="I40" s="58">
        <f>IF(Eingabe!J42&lt;120,E40*Eingabe!J42*Eingabe!J42,0)</f>
        <v>0</v>
      </c>
      <c r="J40" s="66">
        <f t="shared" si="3"/>
        <v>29</v>
      </c>
      <c r="K40" s="132">
        <f>E40*Eingabe!K42*Eingabe!K42</f>
        <v>0</v>
      </c>
      <c r="L40" s="68">
        <f t="shared" si="4"/>
        <v>29</v>
      </c>
    </row>
    <row r="41" spans="1:12" ht="15.75">
      <c r="A41" s="9">
        <v>40</v>
      </c>
      <c r="B41" s="35"/>
      <c r="C41" s="75" t="str">
        <f>IF(Eingabe!$E43&gt;0,Eingabe!$E43,"24:00:00")</f>
        <v>24:00:00</v>
      </c>
      <c r="D41" s="76" t="e">
        <f t="shared" si="0"/>
        <v>#N/A</v>
      </c>
      <c r="E41" s="55">
        <f>IF((Posteneingabe!C42-Eingabe!H43)&gt;0,Posteneingabe!C42-Eingabe!H43,0)</f>
        <v>0</v>
      </c>
      <c r="F41" s="77">
        <f t="shared" si="1"/>
        <v>29</v>
      </c>
      <c r="G41" s="57">
        <f>IF(Eingabe!J43&gt;0,Übersicht!E41/Eingabe!J43,0)</f>
        <v>0</v>
      </c>
      <c r="H41" s="63">
        <f t="shared" si="2"/>
        <v>29</v>
      </c>
      <c r="I41" s="59">
        <f>IF(Eingabe!J43&lt;120,E41*Eingabe!J43*Eingabe!J43,0)</f>
        <v>0</v>
      </c>
      <c r="J41" s="67">
        <f t="shared" si="3"/>
        <v>29</v>
      </c>
      <c r="K41" s="133">
        <f>E41*Eingabe!K43*Eingabe!K43</f>
        <v>0</v>
      </c>
      <c r="L41" s="69">
        <f t="shared" si="4"/>
        <v>29</v>
      </c>
    </row>
    <row r="42" spans="1:12" ht="15.75">
      <c r="A42" s="8">
        <v>41</v>
      </c>
      <c r="B42" s="34"/>
      <c r="C42" s="74" t="str">
        <f>IF(Eingabe!$E44&gt;0,Eingabe!$E44,"24:00:00")</f>
        <v>24:00:00</v>
      </c>
      <c r="D42" s="72" t="e">
        <f t="shared" si="0"/>
        <v>#N/A</v>
      </c>
      <c r="E42" s="54">
        <f>IF((Posteneingabe!C43-Eingabe!H44)&gt;0,Posteneingabe!C43-Eingabe!H44,0)</f>
        <v>0</v>
      </c>
      <c r="F42" s="60">
        <f t="shared" si="1"/>
        <v>29</v>
      </c>
      <c r="G42" s="56">
        <f>IF(Eingabe!J44&gt;0,Übersicht!E42/Eingabe!J44,0)</f>
        <v>0</v>
      </c>
      <c r="H42" s="62">
        <f t="shared" si="2"/>
        <v>29</v>
      </c>
      <c r="I42" s="58">
        <f>IF(Eingabe!J44&lt;120,E42*Eingabe!J44*Eingabe!J44,0)</f>
        <v>0</v>
      </c>
      <c r="J42" s="66">
        <f t="shared" si="3"/>
        <v>29</v>
      </c>
      <c r="K42" s="132">
        <f>E42*Eingabe!K44*Eingabe!K44</f>
        <v>0</v>
      </c>
      <c r="L42" s="68">
        <f t="shared" si="4"/>
        <v>29</v>
      </c>
    </row>
    <row r="43" spans="1:12" ht="15.75">
      <c r="A43" s="8">
        <v>42</v>
      </c>
      <c r="B43" s="34"/>
      <c r="C43" s="74" t="str">
        <f>IF(Eingabe!$E45&gt;0,Eingabe!$E45,"24:00:00")</f>
        <v>24:00:00</v>
      </c>
      <c r="D43" s="72" t="e">
        <f t="shared" si="0"/>
        <v>#N/A</v>
      </c>
      <c r="E43" s="54">
        <f>IF((Posteneingabe!C44-Eingabe!H45)&gt;0,Posteneingabe!C44-Eingabe!H45,0)</f>
        <v>0</v>
      </c>
      <c r="F43" s="60">
        <f t="shared" si="1"/>
        <v>29</v>
      </c>
      <c r="G43" s="56">
        <f>IF(Eingabe!J45&gt;0,Übersicht!E43/Eingabe!J45,0)</f>
        <v>0</v>
      </c>
      <c r="H43" s="62">
        <f t="shared" si="2"/>
        <v>29</v>
      </c>
      <c r="I43" s="58">
        <f>IF(Eingabe!J45&lt;120,E43*Eingabe!J45*Eingabe!J45,0)</f>
        <v>0</v>
      </c>
      <c r="J43" s="66">
        <f t="shared" si="3"/>
        <v>29</v>
      </c>
      <c r="K43" s="132">
        <f>E43*Eingabe!K45*Eingabe!K45</f>
        <v>0</v>
      </c>
      <c r="L43" s="68">
        <f t="shared" si="4"/>
        <v>29</v>
      </c>
    </row>
    <row r="44" spans="1:12" ht="15.75">
      <c r="A44" s="8">
        <v>43</v>
      </c>
      <c r="B44" s="34"/>
      <c r="C44" s="74" t="str">
        <f>IF(Eingabe!$E46&gt;0,Eingabe!$E46,"24:00:00")</f>
        <v>24:00:00</v>
      </c>
      <c r="D44" s="72" t="e">
        <f t="shared" si="0"/>
        <v>#N/A</v>
      </c>
      <c r="E44" s="54">
        <f>IF((Posteneingabe!C45-Eingabe!H46)&gt;0,Posteneingabe!C45-Eingabe!H46,0)</f>
        <v>0</v>
      </c>
      <c r="F44" s="60">
        <f t="shared" si="1"/>
        <v>29</v>
      </c>
      <c r="G44" s="56">
        <f>IF(Eingabe!J46&gt;0,Übersicht!E44/Eingabe!J46,0)</f>
        <v>0</v>
      </c>
      <c r="H44" s="62">
        <f t="shared" si="2"/>
        <v>29</v>
      </c>
      <c r="I44" s="58">
        <f>IF(Eingabe!J46&lt;120,E44*Eingabe!J46*Eingabe!J46,0)</f>
        <v>0</v>
      </c>
      <c r="J44" s="66">
        <f t="shared" si="3"/>
        <v>29</v>
      </c>
      <c r="K44" s="132">
        <f>E44*Eingabe!K46*Eingabe!K46</f>
        <v>0</v>
      </c>
      <c r="L44" s="68">
        <f t="shared" si="4"/>
        <v>29</v>
      </c>
    </row>
    <row r="45" spans="1:12" ht="15.75">
      <c r="A45" s="8">
        <v>44</v>
      </c>
      <c r="B45" s="34"/>
      <c r="C45" s="74" t="str">
        <f>IF(Eingabe!$E47&gt;0,Eingabe!$E47,"24:00:00")</f>
        <v>24:00:00</v>
      </c>
      <c r="D45" s="72" t="e">
        <f t="shared" si="0"/>
        <v>#N/A</v>
      </c>
      <c r="E45" s="54">
        <f>IF((Posteneingabe!C46-Eingabe!H47)&gt;0,Posteneingabe!C46-Eingabe!H47,0)</f>
        <v>0</v>
      </c>
      <c r="F45" s="60">
        <f t="shared" si="1"/>
        <v>29</v>
      </c>
      <c r="G45" s="56">
        <f>IF(Eingabe!J47&gt;0,Übersicht!E45/Eingabe!J47,0)</f>
        <v>0</v>
      </c>
      <c r="H45" s="62">
        <f t="shared" si="2"/>
        <v>29</v>
      </c>
      <c r="I45" s="58">
        <f>IF(Eingabe!J47&lt;120,E45*Eingabe!J47*Eingabe!J47,0)</f>
        <v>0</v>
      </c>
      <c r="J45" s="66">
        <f t="shared" si="3"/>
        <v>29</v>
      </c>
      <c r="K45" s="132">
        <f>E45*Eingabe!K47*Eingabe!K47</f>
        <v>0</v>
      </c>
      <c r="L45" s="68">
        <f t="shared" si="4"/>
        <v>29</v>
      </c>
    </row>
    <row r="46" spans="1:12" ht="15.75">
      <c r="A46" s="9">
        <v>45</v>
      </c>
      <c r="B46" s="35"/>
      <c r="C46" s="75" t="str">
        <f>IF(Eingabe!$E48&gt;0,Eingabe!$E48,"24:00:00")</f>
        <v>24:00:00</v>
      </c>
      <c r="D46" s="76" t="e">
        <f t="shared" si="0"/>
        <v>#N/A</v>
      </c>
      <c r="E46" s="55">
        <f>IF((Posteneingabe!C47-Eingabe!H48)&gt;0,Posteneingabe!C47-Eingabe!H48,0)</f>
        <v>0</v>
      </c>
      <c r="F46" s="77">
        <f t="shared" si="1"/>
        <v>29</v>
      </c>
      <c r="G46" s="57">
        <f>IF(Eingabe!J48&gt;0,Übersicht!E46/Eingabe!J48,0)</f>
        <v>0</v>
      </c>
      <c r="H46" s="63">
        <f t="shared" si="2"/>
        <v>29</v>
      </c>
      <c r="I46" s="59">
        <f>IF(Eingabe!J48&lt;120,E46*Eingabe!J48*Eingabe!J48,0)</f>
        <v>0</v>
      </c>
      <c r="J46" s="67">
        <f t="shared" si="3"/>
        <v>29</v>
      </c>
      <c r="K46" s="133">
        <f>E46*Eingabe!K48*Eingabe!K48</f>
        <v>0</v>
      </c>
      <c r="L46" s="69">
        <f t="shared" si="4"/>
        <v>29</v>
      </c>
    </row>
    <row r="47" spans="7:12" ht="15">
      <c r="G47" s="37"/>
      <c r="H47" s="64"/>
      <c r="I47" s="37"/>
      <c r="J47" s="64"/>
      <c r="K47" s="23"/>
      <c r="L47" s="70"/>
    </row>
  </sheetData>
  <sheetProtection/>
  <mergeCells count="5">
    <mergeCell ref="K1:L1"/>
    <mergeCell ref="C1:D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11.421875" defaultRowHeight="12.75"/>
  <cols>
    <col min="1" max="1" width="3.57421875" style="0" customWidth="1"/>
    <col min="2" max="2" width="18.57421875" style="0" customWidth="1"/>
    <col min="3" max="3" width="9.140625" style="0" customWidth="1"/>
    <col min="4" max="4" width="8.8515625" style="0" customWidth="1"/>
    <col min="5" max="5" width="9.57421875" style="0" customWidth="1"/>
    <col min="6" max="6" width="9.8515625" style="0" customWidth="1"/>
    <col min="7" max="7" width="7.57421875" style="0" customWidth="1"/>
    <col min="8" max="8" width="7.140625" style="0" customWidth="1"/>
    <col min="9" max="9" width="10.421875" style="0" bestFit="1" customWidth="1"/>
    <col min="10" max="10" width="7.28125" style="0" customWidth="1"/>
    <col min="11" max="11" width="11.421875" style="0" hidden="1" customWidth="1"/>
  </cols>
  <sheetData>
    <row r="1" spans="1:10" ht="12.75">
      <c r="A1" s="8"/>
      <c r="B1" s="8" t="s">
        <v>5</v>
      </c>
      <c r="C1" s="11">
        <v>0.03125</v>
      </c>
      <c r="D1" s="8"/>
      <c r="E1" s="8"/>
      <c r="F1" s="8"/>
      <c r="G1" s="8"/>
      <c r="H1" s="8"/>
      <c r="I1" s="8"/>
      <c r="J1" s="8"/>
    </row>
    <row r="2" spans="1:10" ht="12.75">
      <c r="A2" s="9"/>
      <c r="B2" s="9" t="s">
        <v>7</v>
      </c>
      <c r="C2" s="12">
        <v>10</v>
      </c>
      <c r="D2" s="10"/>
      <c r="E2" s="9"/>
      <c r="F2" s="9"/>
      <c r="G2" s="9"/>
      <c r="H2" s="9"/>
      <c r="I2" s="8"/>
      <c r="J2" s="8"/>
    </row>
    <row r="3" spans="1:11" s="6" customFormat="1" ht="15.75" thickBot="1">
      <c r="A3" s="2" t="s">
        <v>8</v>
      </c>
      <c r="B3" s="3" t="s">
        <v>0</v>
      </c>
      <c r="C3" s="31" t="s">
        <v>1</v>
      </c>
      <c r="D3" s="4" t="s">
        <v>2</v>
      </c>
      <c r="E3" s="5" t="s">
        <v>3</v>
      </c>
      <c r="F3" s="124" t="s">
        <v>4</v>
      </c>
      <c r="G3" s="125"/>
      <c r="H3" s="33"/>
      <c r="I3" s="104" t="s">
        <v>11</v>
      </c>
      <c r="J3" s="105" t="s">
        <v>10</v>
      </c>
      <c r="K3" s="106" t="s">
        <v>41</v>
      </c>
    </row>
    <row r="4" spans="1:11" ht="15.75" customHeight="1">
      <c r="A4">
        <v>1</v>
      </c>
      <c r="B4" s="38" t="str">
        <f>Übersicht!B2</f>
        <v>Beduhn Julia + Rückert Paul</v>
      </c>
      <c r="C4" s="32"/>
      <c r="D4" s="7"/>
      <c r="E4" s="102">
        <v>0.0309375</v>
      </c>
      <c r="F4" s="41">
        <f aca="true" t="shared" si="0" ref="F4:F48">IF(E4&gt;$C$1,E4-$C$1,0)</f>
        <v>0</v>
      </c>
      <c r="G4" s="42">
        <f aca="true" t="shared" si="1" ref="G4:G48">ROUNDUP(((MINUTE(F4)*60+SECOND(F4))/60),0)</f>
        <v>0</v>
      </c>
      <c r="H4" s="43">
        <f aca="true" t="shared" si="2" ref="H4:H48">G4*$C$2</f>
        <v>0</v>
      </c>
      <c r="I4" s="110">
        <v>1999</v>
      </c>
      <c r="J4" s="113">
        <f>IF(I4&gt;0,2008-I4,0)</f>
        <v>9</v>
      </c>
      <c r="K4" s="108">
        <v>38.8</v>
      </c>
    </row>
    <row r="5" spans="1:11" ht="15.75">
      <c r="A5">
        <v>2</v>
      </c>
      <c r="B5" s="39" t="str">
        <f>Übersicht!B3</f>
        <v>Beduhn Laura</v>
      </c>
      <c r="C5" s="32"/>
      <c r="D5" s="7"/>
      <c r="E5" s="102">
        <v>0.025949074074074072</v>
      </c>
      <c r="F5" s="44">
        <f t="shared" si="0"/>
        <v>0</v>
      </c>
      <c r="G5" s="42">
        <f t="shared" si="1"/>
        <v>0</v>
      </c>
      <c r="H5" s="43">
        <f t="shared" si="2"/>
        <v>0</v>
      </c>
      <c r="I5" s="110">
        <v>1996</v>
      </c>
      <c r="J5" s="113">
        <f aca="true" t="shared" si="3" ref="J5:J48">IF(I5&gt;0,2008-I5,0)</f>
        <v>12</v>
      </c>
      <c r="K5" s="108">
        <v>49.3</v>
      </c>
    </row>
    <row r="6" spans="1:11" ht="15.75">
      <c r="A6">
        <v>3</v>
      </c>
      <c r="B6" s="39" t="str">
        <f>Übersicht!B4</f>
        <v>Beduhn Steffi</v>
      </c>
      <c r="C6" s="32"/>
      <c r="D6" s="7"/>
      <c r="E6" s="102">
        <v>0.02972222222222222</v>
      </c>
      <c r="F6" s="44">
        <f t="shared" si="0"/>
        <v>0</v>
      </c>
      <c r="G6" s="42">
        <f t="shared" si="1"/>
        <v>0</v>
      </c>
      <c r="H6" s="43">
        <f t="shared" si="2"/>
        <v>0</v>
      </c>
      <c r="I6" s="110">
        <v>1976</v>
      </c>
      <c r="J6" s="113">
        <f t="shared" si="3"/>
        <v>32</v>
      </c>
      <c r="K6" s="108">
        <v>92</v>
      </c>
    </row>
    <row r="7" spans="1:11" ht="15.75">
      <c r="A7">
        <v>4</v>
      </c>
      <c r="B7" s="39" t="str">
        <f>Übersicht!B5</f>
        <v>Lützkendorf Ingrid</v>
      </c>
      <c r="C7" s="32"/>
      <c r="D7" s="7"/>
      <c r="E7" s="102">
        <v>0.029120370370370366</v>
      </c>
      <c r="F7" s="44">
        <f t="shared" si="0"/>
        <v>0</v>
      </c>
      <c r="G7" s="42">
        <f t="shared" si="1"/>
        <v>0</v>
      </c>
      <c r="H7" s="43">
        <f t="shared" si="2"/>
        <v>0</v>
      </c>
      <c r="I7" s="110">
        <v>1962</v>
      </c>
      <c r="J7" s="113">
        <f t="shared" si="3"/>
        <v>46</v>
      </c>
      <c r="K7" s="108">
        <v>63.8</v>
      </c>
    </row>
    <row r="8" spans="1:11" ht="15.75">
      <c r="A8" s="1">
        <v>5</v>
      </c>
      <c r="B8" s="40" t="str">
        <f>Übersicht!B6</f>
        <v>Bauer Karoline</v>
      </c>
      <c r="C8" s="52"/>
      <c r="D8" s="53"/>
      <c r="E8" s="103">
        <f>D8-C8</f>
        <v>0</v>
      </c>
      <c r="F8" s="45">
        <f t="shared" si="0"/>
        <v>0</v>
      </c>
      <c r="G8" s="46">
        <f t="shared" si="1"/>
        <v>0</v>
      </c>
      <c r="H8" s="47">
        <f t="shared" si="2"/>
        <v>0</v>
      </c>
      <c r="I8" s="110">
        <v>1994</v>
      </c>
      <c r="J8" s="114">
        <f t="shared" si="3"/>
        <v>14</v>
      </c>
      <c r="K8" s="109"/>
    </row>
    <row r="9" spans="1:11" ht="15.75">
      <c r="A9">
        <v>6</v>
      </c>
      <c r="B9" s="39" t="str">
        <f>Übersicht!B7</f>
        <v>Albrecht Wieland</v>
      </c>
      <c r="C9" s="32"/>
      <c r="D9" s="7"/>
      <c r="E9" s="102">
        <v>0.030428240740740742</v>
      </c>
      <c r="F9" s="44">
        <f t="shared" si="0"/>
        <v>0</v>
      </c>
      <c r="G9" s="42">
        <f t="shared" si="1"/>
        <v>0</v>
      </c>
      <c r="H9" s="43">
        <f t="shared" si="2"/>
        <v>0</v>
      </c>
      <c r="I9" s="111">
        <v>1957</v>
      </c>
      <c r="J9" s="113">
        <f t="shared" si="3"/>
        <v>51</v>
      </c>
      <c r="K9" s="108">
        <v>75</v>
      </c>
    </row>
    <row r="10" spans="1:11" ht="15.75">
      <c r="A10">
        <v>7</v>
      </c>
      <c r="B10" s="39" t="str">
        <f>Übersicht!B8</f>
        <v>Fischer Uta</v>
      </c>
      <c r="C10" s="32"/>
      <c r="D10" s="7"/>
      <c r="E10" s="102">
        <v>0.031122685185185187</v>
      </c>
      <c r="F10" s="44">
        <f t="shared" si="0"/>
        <v>0</v>
      </c>
      <c r="G10" s="42">
        <f t="shared" si="1"/>
        <v>0</v>
      </c>
      <c r="H10" s="43">
        <f t="shared" si="2"/>
        <v>0</v>
      </c>
      <c r="I10" s="110">
        <v>1974</v>
      </c>
      <c r="J10" s="113">
        <f t="shared" si="3"/>
        <v>34</v>
      </c>
      <c r="K10" s="108">
        <v>66</v>
      </c>
    </row>
    <row r="11" spans="1:11" ht="15.75">
      <c r="A11">
        <v>8</v>
      </c>
      <c r="B11" s="39" t="str">
        <f>Übersicht!B9</f>
        <v>Fischer Gunda</v>
      </c>
      <c r="C11" s="32"/>
      <c r="D11" s="7"/>
      <c r="E11" s="102">
        <v>0.03043981481481482</v>
      </c>
      <c r="F11" s="44">
        <f t="shared" si="0"/>
        <v>0</v>
      </c>
      <c r="G11" s="42">
        <f t="shared" si="1"/>
        <v>0</v>
      </c>
      <c r="H11" s="43">
        <f t="shared" si="2"/>
        <v>0</v>
      </c>
      <c r="I11" s="110">
        <v>1970</v>
      </c>
      <c r="J11" s="113">
        <f t="shared" si="3"/>
        <v>38</v>
      </c>
      <c r="K11" s="108">
        <v>53</v>
      </c>
    </row>
    <row r="12" spans="1:11" ht="15.75">
      <c r="A12">
        <v>9</v>
      </c>
      <c r="B12" s="39" t="str">
        <f>Übersicht!B10</f>
        <v>Fischer B+B</v>
      </c>
      <c r="C12" s="32"/>
      <c r="D12" s="7"/>
      <c r="E12" s="102">
        <v>0.0344212962962963</v>
      </c>
      <c r="F12" s="44">
        <f t="shared" si="0"/>
        <v>0.003171296296296297</v>
      </c>
      <c r="G12" s="42">
        <f t="shared" si="1"/>
        <v>5</v>
      </c>
      <c r="H12" s="43">
        <f t="shared" si="2"/>
        <v>50</v>
      </c>
      <c r="I12" s="110">
        <f>(1943+1941)/2</f>
        <v>1942</v>
      </c>
      <c r="J12" s="113">
        <f t="shared" si="3"/>
        <v>66</v>
      </c>
      <c r="K12" s="108">
        <f>(74.5+87.5)/2</f>
        <v>81</v>
      </c>
    </row>
    <row r="13" spans="1:11" ht="15.75">
      <c r="A13" s="1">
        <v>10</v>
      </c>
      <c r="B13" s="40" t="str">
        <f>Übersicht!B11</f>
        <v>Kretzschmar Ute</v>
      </c>
      <c r="C13" s="52"/>
      <c r="D13" s="53"/>
      <c r="E13" s="103">
        <v>0.031608796296296295</v>
      </c>
      <c r="F13" s="45">
        <f t="shared" si="0"/>
        <v>0.00035879629629629456</v>
      </c>
      <c r="G13" s="46">
        <f t="shared" si="1"/>
        <v>1</v>
      </c>
      <c r="H13" s="47">
        <f t="shared" si="2"/>
        <v>10</v>
      </c>
      <c r="I13" s="112">
        <v>1959</v>
      </c>
      <c r="J13" s="114">
        <f t="shared" si="3"/>
        <v>49</v>
      </c>
      <c r="K13" s="109">
        <v>71.9</v>
      </c>
    </row>
    <row r="14" spans="1:11" ht="15.75">
      <c r="A14">
        <v>11</v>
      </c>
      <c r="B14" s="39" t="str">
        <f>Übersicht!B12</f>
        <v>Kretzschmar Frank</v>
      </c>
      <c r="C14" s="32"/>
      <c r="D14" s="7"/>
      <c r="E14" s="102">
        <v>0.03315972222222222</v>
      </c>
      <c r="F14" s="44">
        <f t="shared" si="0"/>
        <v>0.0019097222222222224</v>
      </c>
      <c r="G14" s="42">
        <f t="shared" si="1"/>
        <v>3</v>
      </c>
      <c r="H14" s="43">
        <f t="shared" si="2"/>
        <v>30</v>
      </c>
      <c r="I14" s="110">
        <v>1959</v>
      </c>
      <c r="J14" s="113">
        <f t="shared" si="3"/>
        <v>49</v>
      </c>
      <c r="K14" s="108">
        <v>89.1</v>
      </c>
    </row>
    <row r="15" spans="1:11" ht="15.75">
      <c r="A15">
        <v>12</v>
      </c>
      <c r="B15" s="39" t="str">
        <f>Übersicht!B13</f>
        <v>Kretzschmar Matthi</v>
      </c>
      <c r="C15" s="32"/>
      <c r="D15" s="7"/>
      <c r="E15" s="102">
        <v>0.02934027777777778</v>
      </c>
      <c r="F15" s="44">
        <f t="shared" si="0"/>
        <v>0</v>
      </c>
      <c r="G15" s="42">
        <f t="shared" si="1"/>
        <v>0</v>
      </c>
      <c r="H15" s="43">
        <f t="shared" si="2"/>
        <v>0</v>
      </c>
      <c r="I15" s="110">
        <v>1990</v>
      </c>
      <c r="J15" s="113">
        <f t="shared" si="3"/>
        <v>18</v>
      </c>
      <c r="K15" s="108">
        <v>69.8</v>
      </c>
    </row>
    <row r="16" spans="1:11" ht="15.75">
      <c r="A16">
        <v>13</v>
      </c>
      <c r="B16" s="39" t="str">
        <f>Übersicht!B14</f>
        <v>Wichmann Gregor + Torsten</v>
      </c>
      <c r="C16" s="32"/>
      <c r="D16" s="7"/>
      <c r="E16" s="102">
        <v>0.029629629629629627</v>
      </c>
      <c r="F16" s="44">
        <f t="shared" si="0"/>
        <v>0</v>
      </c>
      <c r="G16" s="42">
        <f t="shared" si="1"/>
        <v>0</v>
      </c>
      <c r="H16" s="43">
        <f t="shared" si="2"/>
        <v>0</v>
      </c>
      <c r="I16" s="110">
        <v>1984</v>
      </c>
      <c r="J16" s="113">
        <f t="shared" si="3"/>
        <v>24</v>
      </c>
      <c r="K16" s="108">
        <v>63.5</v>
      </c>
    </row>
    <row r="17" spans="1:11" ht="15.75">
      <c r="A17">
        <v>14</v>
      </c>
      <c r="B17" s="39" t="str">
        <f>Übersicht!B15</f>
        <v>Eulitz Ilse</v>
      </c>
      <c r="C17" s="32"/>
      <c r="D17" s="7"/>
      <c r="E17" s="102">
        <v>0.029629629629629627</v>
      </c>
      <c r="F17" s="44">
        <f t="shared" si="0"/>
        <v>0</v>
      </c>
      <c r="G17" s="42">
        <f t="shared" si="1"/>
        <v>0</v>
      </c>
      <c r="H17" s="43">
        <f t="shared" si="2"/>
        <v>0</v>
      </c>
      <c r="I17" s="110">
        <v>1939</v>
      </c>
      <c r="J17" s="113">
        <f t="shared" si="3"/>
        <v>69</v>
      </c>
      <c r="K17" s="108">
        <v>63</v>
      </c>
    </row>
    <row r="18" spans="1:11" ht="15.75">
      <c r="A18" s="1">
        <v>15</v>
      </c>
      <c r="B18" s="40" t="str">
        <f>Übersicht!B16</f>
        <v>Wichmann Rainer</v>
      </c>
      <c r="C18" s="52"/>
      <c r="D18" s="53"/>
      <c r="E18" s="103">
        <v>0.028287037037037038</v>
      </c>
      <c r="F18" s="45">
        <f t="shared" si="0"/>
        <v>0</v>
      </c>
      <c r="G18" s="46">
        <f t="shared" si="1"/>
        <v>0</v>
      </c>
      <c r="H18" s="47">
        <f t="shared" si="2"/>
        <v>0</v>
      </c>
      <c r="I18" s="110">
        <v>1966</v>
      </c>
      <c r="J18" s="114">
        <f t="shared" si="3"/>
        <v>42</v>
      </c>
      <c r="K18" s="109">
        <v>84.6</v>
      </c>
    </row>
    <row r="19" spans="1:11" ht="15.75">
      <c r="A19">
        <v>16</v>
      </c>
      <c r="B19" s="39" t="str">
        <f>Übersicht!B17</f>
        <v>Walter Paula</v>
      </c>
      <c r="C19" s="32"/>
      <c r="D19" s="7"/>
      <c r="E19" s="102">
        <v>0.030416666666666665</v>
      </c>
      <c r="F19" s="44">
        <f t="shared" si="0"/>
        <v>0</v>
      </c>
      <c r="G19" s="42">
        <f t="shared" si="1"/>
        <v>0</v>
      </c>
      <c r="H19" s="43">
        <f t="shared" si="2"/>
        <v>0</v>
      </c>
      <c r="I19" s="111">
        <v>2001</v>
      </c>
      <c r="J19" s="113">
        <f t="shared" si="3"/>
        <v>7</v>
      </c>
      <c r="K19" s="108">
        <v>25.5</v>
      </c>
    </row>
    <row r="20" spans="1:11" ht="15.75">
      <c r="A20">
        <v>17</v>
      </c>
      <c r="B20" s="39" t="str">
        <f>Übersicht!B18</f>
        <v>Schuhmann Matthias</v>
      </c>
      <c r="C20" s="32"/>
      <c r="D20" s="7"/>
      <c r="E20" s="102">
        <v>0.031516203703703706</v>
      </c>
      <c r="F20" s="44">
        <f t="shared" si="0"/>
        <v>0.000266203703703706</v>
      </c>
      <c r="G20" s="42">
        <f t="shared" si="1"/>
        <v>1</v>
      </c>
      <c r="H20" s="43">
        <f t="shared" si="2"/>
        <v>10</v>
      </c>
      <c r="I20" s="110">
        <v>1958</v>
      </c>
      <c r="J20" s="113">
        <f t="shared" si="3"/>
        <v>50</v>
      </c>
      <c r="K20" s="108">
        <v>72</v>
      </c>
    </row>
    <row r="21" spans="1:11" ht="15.75">
      <c r="A21">
        <v>18</v>
      </c>
      <c r="B21" s="39" t="str">
        <f>Übersicht!B19</f>
        <v>Wölfel Lina</v>
      </c>
      <c r="C21" s="32"/>
      <c r="D21" s="7"/>
      <c r="E21" s="102">
        <v>0.03297453703703704</v>
      </c>
      <c r="F21" s="44">
        <f t="shared" si="0"/>
        <v>0.0017245370370370383</v>
      </c>
      <c r="G21" s="42">
        <f t="shared" si="1"/>
        <v>3</v>
      </c>
      <c r="H21" s="43">
        <f t="shared" si="2"/>
        <v>30</v>
      </c>
      <c r="I21" s="110">
        <v>1998</v>
      </c>
      <c r="J21" s="113">
        <f t="shared" si="3"/>
        <v>10</v>
      </c>
      <c r="K21" s="108">
        <v>38.3</v>
      </c>
    </row>
    <row r="22" spans="1:11" ht="15.75">
      <c r="A22">
        <v>19</v>
      </c>
      <c r="B22" s="39" t="str">
        <f>Übersicht!B20</f>
        <v>Wölfel Silke</v>
      </c>
      <c r="C22" s="32"/>
      <c r="D22" s="7"/>
      <c r="E22" s="102">
        <v>0.029479166666666667</v>
      </c>
      <c r="F22" s="44">
        <f t="shared" si="0"/>
        <v>0</v>
      </c>
      <c r="G22" s="42">
        <f t="shared" si="1"/>
        <v>0</v>
      </c>
      <c r="H22" s="43">
        <f t="shared" si="2"/>
        <v>0</v>
      </c>
      <c r="I22" s="110">
        <v>1967</v>
      </c>
      <c r="J22" s="113">
        <f t="shared" si="3"/>
        <v>41</v>
      </c>
      <c r="K22" s="108">
        <v>85.7</v>
      </c>
    </row>
    <row r="23" spans="1:11" ht="15.75">
      <c r="A23" s="1">
        <v>20</v>
      </c>
      <c r="B23" s="40" t="str">
        <f>Übersicht!B21</f>
        <v>Rückert Carl+Olaf</v>
      </c>
      <c r="C23" s="52"/>
      <c r="D23" s="53"/>
      <c r="E23" s="103">
        <v>0.03398148148148148</v>
      </c>
      <c r="F23" s="45">
        <f t="shared" si="0"/>
        <v>0.0027314814814814806</v>
      </c>
      <c r="G23" s="46">
        <f t="shared" si="1"/>
        <v>4</v>
      </c>
      <c r="H23" s="47">
        <f t="shared" si="2"/>
        <v>40</v>
      </c>
      <c r="I23" s="112">
        <v>1984</v>
      </c>
      <c r="J23" s="114">
        <f t="shared" si="3"/>
        <v>24</v>
      </c>
      <c r="K23" s="109">
        <v>66.4</v>
      </c>
    </row>
    <row r="24" spans="1:11" ht="15.75">
      <c r="A24">
        <v>21</v>
      </c>
      <c r="B24" s="39">
        <f>Übersicht!B22</f>
        <v>0</v>
      </c>
      <c r="C24" s="32"/>
      <c r="D24" s="7"/>
      <c r="E24" s="102">
        <f>D24-C24</f>
        <v>0</v>
      </c>
      <c r="F24" s="44">
        <f t="shared" si="0"/>
        <v>0</v>
      </c>
      <c r="G24" s="42">
        <f t="shared" si="1"/>
        <v>0</v>
      </c>
      <c r="H24" s="43">
        <f t="shared" si="2"/>
        <v>0</v>
      </c>
      <c r="I24" s="110"/>
      <c r="J24" s="113">
        <f t="shared" si="3"/>
        <v>0</v>
      </c>
      <c r="K24" s="108"/>
    </row>
    <row r="25" spans="1:11" ht="15.75">
      <c r="A25">
        <v>22</v>
      </c>
      <c r="B25" s="39">
        <f>Übersicht!B23</f>
        <v>0</v>
      </c>
      <c r="C25" s="32"/>
      <c r="D25" s="7"/>
      <c r="E25" s="102">
        <f>D25-C25</f>
        <v>0</v>
      </c>
      <c r="F25" s="44">
        <f t="shared" si="0"/>
        <v>0</v>
      </c>
      <c r="G25" s="42">
        <f t="shared" si="1"/>
        <v>0</v>
      </c>
      <c r="H25" s="43">
        <f t="shared" si="2"/>
        <v>0</v>
      </c>
      <c r="I25" s="110"/>
      <c r="J25" s="113">
        <f t="shared" si="3"/>
        <v>0</v>
      </c>
      <c r="K25" s="108"/>
    </row>
    <row r="26" spans="1:11" ht="15.75">
      <c r="A26">
        <v>23</v>
      </c>
      <c r="B26" s="39" t="str">
        <f>Übersicht!B24</f>
        <v>Lange Hans</v>
      </c>
      <c r="C26" s="32"/>
      <c r="D26" s="7"/>
      <c r="E26" s="102">
        <v>0.030833333333333334</v>
      </c>
      <c r="F26" s="44">
        <f t="shared" si="0"/>
        <v>0</v>
      </c>
      <c r="G26" s="42">
        <f t="shared" si="1"/>
        <v>0</v>
      </c>
      <c r="H26" s="43">
        <f t="shared" si="2"/>
        <v>0</v>
      </c>
      <c r="I26" s="110">
        <v>1945</v>
      </c>
      <c r="J26" s="113">
        <f t="shared" si="3"/>
        <v>63</v>
      </c>
      <c r="K26" s="108">
        <v>72.9</v>
      </c>
    </row>
    <row r="27" spans="1:11" ht="15.75">
      <c r="A27">
        <v>24</v>
      </c>
      <c r="B27" s="39" t="str">
        <f>Übersicht!B25</f>
        <v>Albrecht Elke</v>
      </c>
      <c r="C27" s="32"/>
      <c r="D27" s="7"/>
      <c r="E27" s="102">
        <v>0.03140046296296296</v>
      </c>
      <c r="F27" s="44">
        <f t="shared" si="0"/>
        <v>0.00015046296296296335</v>
      </c>
      <c r="G27" s="42">
        <f t="shared" si="1"/>
        <v>1</v>
      </c>
      <c r="H27" s="43">
        <f t="shared" si="2"/>
        <v>10</v>
      </c>
      <c r="I27" s="110">
        <v>1959</v>
      </c>
      <c r="J27" s="113">
        <f t="shared" si="3"/>
        <v>49</v>
      </c>
      <c r="K27" s="108">
        <v>65</v>
      </c>
    </row>
    <row r="28" spans="1:11" ht="15.75">
      <c r="A28" s="1">
        <v>25</v>
      </c>
      <c r="B28" s="40" t="str">
        <f>Übersicht!B26</f>
        <v>Gonsior Julius</v>
      </c>
      <c r="C28" s="52"/>
      <c r="D28" s="53"/>
      <c r="E28" s="103">
        <v>0.030335648148148143</v>
      </c>
      <c r="F28" s="45">
        <f t="shared" si="0"/>
        <v>0</v>
      </c>
      <c r="G28" s="46">
        <f t="shared" si="1"/>
        <v>0</v>
      </c>
      <c r="H28" s="47">
        <f t="shared" si="2"/>
        <v>0</v>
      </c>
      <c r="I28" s="110">
        <v>1993</v>
      </c>
      <c r="J28" s="114">
        <f t="shared" si="3"/>
        <v>15</v>
      </c>
      <c r="K28" s="109">
        <v>49.2</v>
      </c>
    </row>
    <row r="29" spans="1:11" ht="15.75">
      <c r="A29">
        <v>26</v>
      </c>
      <c r="B29" s="39" t="str">
        <f>Übersicht!B27</f>
        <v>Happe Julian</v>
      </c>
      <c r="C29" s="32"/>
      <c r="D29" s="7"/>
      <c r="E29" s="102">
        <v>0.0297337962962963</v>
      </c>
      <c r="F29" s="44">
        <f t="shared" si="0"/>
        <v>0</v>
      </c>
      <c r="G29" s="42">
        <f t="shared" si="1"/>
        <v>0</v>
      </c>
      <c r="H29" s="43">
        <f t="shared" si="2"/>
        <v>0</v>
      </c>
      <c r="I29" s="111">
        <v>1994</v>
      </c>
      <c r="J29" s="113">
        <f t="shared" si="3"/>
        <v>14</v>
      </c>
      <c r="K29" s="108">
        <v>46.4</v>
      </c>
    </row>
    <row r="30" spans="1:11" ht="15.75">
      <c r="A30">
        <v>27</v>
      </c>
      <c r="B30" s="39" t="str">
        <f>Übersicht!B28</f>
        <v>Foethke Meinhard</v>
      </c>
      <c r="C30" s="32"/>
      <c r="D30" s="7"/>
      <c r="E30" s="102">
        <v>0.02952546296296296</v>
      </c>
      <c r="F30" s="44">
        <f t="shared" si="0"/>
        <v>0</v>
      </c>
      <c r="G30" s="42">
        <f t="shared" si="1"/>
        <v>0</v>
      </c>
      <c r="H30" s="43">
        <f t="shared" si="2"/>
        <v>0</v>
      </c>
      <c r="I30" s="110">
        <v>1970</v>
      </c>
      <c r="J30" s="113">
        <f t="shared" si="3"/>
        <v>38</v>
      </c>
      <c r="K30" s="108">
        <v>96</v>
      </c>
    </row>
    <row r="31" spans="1:11" ht="15.75">
      <c r="A31">
        <v>28</v>
      </c>
      <c r="B31" s="39" t="str">
        <f>Übersicht!B29</f>
        <v>Matus Ximena</v>
      </c>
      <c r="C31" s="32"/>
      <c r="D31" s="7"/>
      <c r="E31" s="102">
        <v>0.03335648148148148</v>
      </c>
      <c r="F31" s="44">
        <f t="shared" si="0"/>
        <v>0.00210648148148148</v>
      </c>
      <c r="G31" s="42">
        <f t="shared" si="1"/>
        <v>4</v>
      </c>
      <c r="H31" s="43">
        <f t="shared" si="2"/>
        <v>40</v>
      </c>
      <c r="I31" s="110">
        <v>1973</v>
      </c>
      <c r="J31" s="113">
        <f t="shared" si="3"/>
        <v>35</v>
      </c>
      <c r="K31" s="108">
        <v>62.5</v>
      </c>
    </row>
    <row r="32" spans="1:11" ht="15.75">
      <c r="A32">
        <v>29</v>
      </c>
      <c r="B32" s="39" t="str">
        <f>Übersicht!B30</f>
        <v>Schuchort Steffen</v>
      </c>
      <c r="C32" s="32"/>
      <c r="D32" s="7"/>
      <c r="E32" s="102">
        <v>0.03394675925925926</v>
      </c>
      <c r="F32" s="44">
        <f t="shared" si="0"/>
        <v>0.00269675925925926</v>
      </c>
      <c r="G32" s="42">
        <f t="shared" si="1"/>
        <v>4</v>
      </c>
      <c r="H32" s="43">
        <f t="shared" si="2"/>
        <v>40</v>
      </c>
      <c r="I32" s="110">
        <v>1997</v>
      </c>
      <c r="J32" s="113">
        <f t="shared" si="3"/>
        <v>11</v>
      </c>
      <c r="K32" s="108">
        <v>46</v>
      </c>
    </row>
    <row r="33" spans="1:11" ht="15.75">
      <c r="A33" s="1">
        <v>30</v>
      </c>
      <c r="B33" s="40" t="str">
        <f>Übersicht!B31</f>
        <v>Happe Michael + Friedrich</v>
      </c>
      <c r="C33" s="52"/>
      <c r="D33" s="53"/>
      <c r="E33" s="103">
        <v>0.030601851851851852</v>
      </c>
      <c r="F33" s="45">
        <f t="shared" si="0"/>
        <v>0</v>
      </c>
      <c r="G33" s="46">
        <f t="shared" si="1"/>
        <v>0</v>
      </c>
      <c r="H33" s="47">
        <f t="shared" si="2"/>
        <v>0</v>
      </c>
      <c r="I33" s="112">
        <f>(1998+1961)/2</f>
        <v>1979.5</v>
      </c>
      <c r="J33" s="114">
        <f t="shared" si="3"/>
        <v>28.5</v>
      </c>
      <c r="K33" s="109">
        <f>(31.2+64.5)/2</f>
        <v>47.85</v>
      </c>
    </row>
    <row r="34" spans="1:11" ht="15.75">
      <c r="A34">
        <v>31</v>
      </c>
      <c r="B34" s="39" t="str">
        <f>Übersicht!B32</f>
        <v>Kern Hans Jürgen</v>
      </c>
      <c r="C34" s="32"/>
      <c r="D34" s="7"/>
      <c r="E34" s="102">
        <v>0.038483796296296294</v>
      </c>
      <c r="F34" s="44">
        <f t="shared" si="0"/>
        <v>0.007233796296296294</v>
      </c>
      <c r="G34" s="42">
        <f t="shared" si="1"/>
        <v>11</v>
      </c>
      <c r="H34" s="43">
        <f t="shared" si="2"/>
        <v>110</v>
      </c>
      <c r="I34" s="110">
        <v>1947</v>
      </c>
      <c r="J34" s="113">
        <f t="shared" si="3"/>
        <v>61</v>
      </c>
      <c r="K34" s="108">
        <v>94</v>
      </c>
    </row>
    <row r="35" spans="1:11" ht="15.75">
      <c r="A35">
        <v>32</v>
      </c>
      <c r="B35" s="39">
        <f>Übersicht!B33</f>
        <v>0</v>
      </c>
      <c r="C35" s="32"/>
      <c r="D35" s="7"/>
      <c r="E35" s="102">
        <f aca="true" t="shared" si="4" ref="E35:E48">D35-C35</f>
        <v>0</v>
      </c>
      <c r="F35" s="44">
        <f t="shared" si="0"/>
        <v>0</v>
      </c>
      <c r="G35" s="42">
        <f t="shared" si="1"/>
        <v>0</v>
      </c>
      <c r="H35" s="43">
        <f t="shared" si="2"/>
        <v>0</v>
      </c>
      <c r="I35" s="99"/>
      <c r="J35" s="113">
        <f t="shared" si="3"/>
        <v>0</v>
      </c>
      <c r="K35" s="108"/>
    </row>
    <row r="36" spans="1:11" ht="15.75">
      <c r="A36">
        <v>33</v>
      </c>
      <c r="B36" s="39">
        <f>Übersicht!B34</f>
        <v>0</v>
      </c>
      <c r="C36" s="32"/>
      <c r="D36" s="7"/>
      <c r="E36" s="102">
        <f t="shared" si="4"/>
        <v>0</v>
      </c>
      <c r="F36" s="44">
        <f t="shared" si="0"/>
        <v>0</v>
      </c>
      <c r="G36" s="42">
        <f t="shared" si="1"/>
        <v>0</v>
      </c>
      <c r="H36" s="43">
        <f t="shared" si="2"/>
        <v>0</v>
      </c>
      <c r="I36" s="99"/>
      <c r="J36" s="113">
        <f t="shared" si="3"/>
        <v>0</v>
      </c>
      <c r="K36" s="108"/>
    </row>
    <row r="37" spans="1:11" ht="15.75">
      <c r="A37">
        <v>34</v>
      </c>
      <c r="B37" s="39">
        <f>Übersicht!B35</f>
        <v>0</v>
      </c>
      <c r="C37" s="32"/>
      <c r="D37" s="7"/>
      <c r="E37" s="102">
        <f t="shared" si="4"/>
        <v>0</v>
      </c>
      <c r="F37" s="44">
        <f t="shared" si="0"/>
        <v>0</v>
      </c>
      <c r="G37" s="42">
        <f t="shared" si="1"/>
        <v>0</v>
      </c>
      <c r="H37" s="43">
        <f t="shared" si="2"/>
        <v>0</v>
      </c>
      <c r="I37" s="99"/>
      <c r="J37" s="113">
        <f t="shared" si="3"/>
        <v>0</v>
      </c>
      <c r="K37" s="108"/>
    </row>
    <row r="38" spans="1:11" ht="15.75">
      <c r="A38" s="1">
        <v>35</v>
      </c>
      <c r="B38" s="40">
        <f>Übersicht!B36</f>
        <v>0</v>
      </c>
      <c r="C38" s="52"/>
      <c r="D38" s="53"/>
      <c r="E38" s="103">
        <f t="shared" si="4"/>
        <v>0</v>
      </c>
      <c r="F38" s="45">
        <f t="shared" si="0"/>
        <v>0</v>
      </c>
      <c r="G38" s="46">
        <f t="shared" si="1"/>
        <v>0</v>
      </c>
      <c r="H38" s="47">
        <f t="shared" si="2"/>
        <v>0</v>
      </c>
      <c r="I38" s="99"/>
      <c r="J38" s="114">
        <f t="shared" si="3"/>
        <v>0</v>
      </c>
      <c r="K38" s="109"/>
    </row>
    <row r="39" spans="1:11" ht="15.75">
      <c r="A39">
        <v>36</v>
      </c>
      <c r="B39" s="39">
        <f>Übersicht!B37</f>
        <v>0</v>
      </c>
      <c r="C39" s="32"/>
      <c r="D39" s="7"/>
      <c r="E39" s="102">
        <f t="shared" si="4"/>
        <v>0</v>
      </c>
      <c r="F39" s="44">
        <f t="shared" si="0"/>
        <v>0</v>
      </c>
      <c r="G39" s="42">
        <f t="shared" si="1"/>
        <v>0</v>
      </c>
      <c r="H39" s="43">
        <f t="shared" si="2"/>
        <v>0</v>
      </c>
      <c r="I39" s="100"/>
      <c r="J39" s="113">
        <f t="shared" si="3"/>
        <v>0</v>
      </c>
      <c r="K39" s="108"/>
    </row>
    <row r="40" spans="1:11" ht="15.75">
      <c r="A40">
        <v>37</v>
      </c>
      <c r="B40" s="39">
        <f>Übersicht!B38</f>
        <v>0</v>
      </c>
      <c r="C40" s="32"/>
      <c r="D40" s="7"/>
      <c r="E40" s="102">
        <f t="shared" si="4"/>
        <v>0</v>
      </c>
      <c r="F40" s="44">
        <f t="shared" si="0"/>
        <v>0</v>
      </c>
      <c r="G40" s="42">
        <f t="shared" si="1"/>
        <v>0</v>
      </c>
      <c r="H40" s="43">
        <f t="shared" si="2"/>
        <v>0</v>
      </c>
      <c r="I40" s="99"/>
      <c r="J40" s="113">
        <f t="shared" si="3"/>
        <v>0</v>
      </c>
      <c r="K40" s="108"/>
    </row>
    <row r="41" spans="1:11" ht="15.75">
      <c r="A41">
        <v>38</v>
      </c>
      <c r="B41" s="39">
        <f>Übersicht!B39</f>
        <v>0</v>
      </c>
      <c r="C41" s="32"/>
      <c r="D41" s="7"/>
      <c r="E41" s="102">
        <f t="shared" si="4"/>
        <v>0</v>
      </c>
      <c r="F41" s="44">
        <f t="shared" si="0"/>
        <v>0</v>
      </c>
      <c r="G41" s="42">
        <f t="shared" si="1"/>
        <v>0</v>
      </c>
      <c r="H41" s="43">
        <f t="shared" si="2"/>
        <v>0</v>
      </c>
      <c r="I41" s="99"/>
      <c r="J41" s="113">
        <f t="shared" si="3"/>
        <v>0</v>
      </c>
      <c r="K41" s="108"/>
    </row>
    <row r="42" spans="1:11" ht="15.75">
      <c r="A42">
        <v>39</v>
      </c>
      <c r="B42" s="39">
        <f>Übersicht!B40</f>
        <v>0</v>
      </c>
      <c r="C42" s="32"/>
      <c r="D42" s="7"/>
      <c r="E42" s="102">
        <f t="shared" si="4"/>
        <v>0</v>
      </c>
      <c r="F42" s="44">
        <f t="shared" si="0"/>
        <v>0</v>
      </c>
      <c r="G42" s="42">
        <f t="shared" si="1"/>
        <v>0</v>
      </c>
      <c r="H42" s="43">
        <f t="shared" si="2"/>
        <v>0</v>
      </c>
      <c r="I42" s="99"/>
      <c r="J42" s="113">
        <f t="shared" si="3"/>
        <v>0</v>
      </c>
      <c r="K42" s="108"/>
    </row>
    <row r="43" spans="1:11" ht="15.75">
      <c r="A43" s="1">
        <v>40</v>
      </c>
      <c r="B43" s="40">
        <f>Übersicht!B41</f>
        <v>0</v>
      </c>
      <c r="C43" s="52"/>
      <c r="D43" s="53"/>
      <c r="E43" s="103">
        <f t="shared" si="4"/>
        <v>0</v>
      </c>
      <c r="F43" s="45">
        <f t="shared" si="0"/>
        <v>0</v>
      </c>
      <c r="G43" s="46">
        <f t="shared" si="1"/>
        <v>0</v>
      </c>
      <c r="H43" s="47">
        <f t="shared" si="2"/>
        <v>0</v>
      </c>
      <c r="I43" s="101"/>
      <c r="J43" s="114">
        <f t="shared" si="3"/>
        <v>0</v>
      </c>
      <c r="K43" s="109"/>
    </row>
    <row r="44" spans="1:11" ht="15.75">
      <c r="A44">
        <v>41</v>
      </c>
      <c r="B44" s="39">
        <f>Übersicht!B42</f>
        <v>0</v>
      </c>
      <c r="C44" s="32"/>
      <c r="D44" s="7"/>
      <c r="E44" s="102">
        <f t="shared" si="4"/>
        <v>0</v>
      </c>
      <c r="F44" s="44">
        <f t="shared" si="0"/>
        <v>0</v>
      </c>
      <c r="G44" s="42">
        <f t="shared" si="1"/>
        <v>0</v>
      </c>
      <c r="H44" s="43">
        <f t="shared" si="2"/>
        <v>0</v>
      </c>
      <c r="I44" s="99"/>
      <c r="J44" s="113">
        <f t="shared" si="3"/>
        <v>0</v>
      </c>
      <c r="K44" s="108"/>
    </row>
    <row r="45" spans="1:11" ht="15.75">
      <c r="A45">
        <v>42</v>
      </c>
      <c r="B45" s="39">
        <f>Übersicht!B43</f>
        <v>0</v>
      </c>
      <c r="C45" s="32"/>
      <c r="D45" s="7"/>
      <c r="E45" s="102">
        <f t="shared" si="4"/>
        <v>0</v>
      </c>
      <c r="F45" s="44">
        <f t="shared" si="0"/>
        <v>0</v>
      </c>
      <c r="G45" s="42">
        <f t="shared" si="1"/>
        <v>0</v>
      </c>
      <c r="H45" s="43">
        <f t="shared" si="2"/>
        <v>0</v>
      </c>
      <c r="I45" s="99"/>
      <c r="J45" s="113">
        <f t="shared" si="3"/>
        <v>0</v>
      </c>
      <c r="K45" s="108"/>
    </row>
    <row r="46" spans="1:11" ht="15.75">
      <c r="A46">
        <v>43</v>
      </c>
      <c r="B46" s="39">
        <f>Übersicht!B44</f>
        <v>0</v>
      </c>
      <c r="C46" s="32"/>
      <c r="D46" s="7"/>
      <c r="E46" s="102">
        <f t="shared" si="4"/>
        <v>0</v>
      </c>
      <c r="F46" s="44">
        <f t="shared" si="0"/>
        <v>0</v>
      </c>
      <c r="G46" s="42">
        <f t="shared" si="1"/>
        <v>0</v>
      </c>
      <c r="H46" s="43">
        <f t="shared" si="2"/>
        <v>0</v>
      </c>
      <c r="I46" s="99"/>
      <c r="J46" s="113">
        <f t="shared" si="3"/>
        <v>0</v>
      </c>
      <c r="K46" s="108"/>
    </row>
    <row r="47" spans="1:11" ht="15.75">
      <c r="A47">
        <v>44</v>
      </c>
      <c r="B47" s="39">
        <f>Übersicht!B45</f>
        <v>0</v>
      </c>
      <c r="C47" s="32"/>
      <c r="D47" s="7"/>
      <c r="E47" s="102">
        <f t="shared" si="4"/>
        <v>0</v>
      </c>
      <c r="F47" s="44">
        <f t="shared" si="0"/>
        <v>0</v>
      </c>
      <c r="G47" s="42">
        <f t="shared" si="1"/>
        <v>0</v>
      </c>
      <c r="H47" s="43">
        <f t="shared" si="2"/>
        <v>0</v>
      </c>
      <c r="I47" s="99"/>
      <c r="J47" s="113">
        <f t="shared" si="3"/>
        <v>0</v>
      </c>
      <c r="K47" s="108"/>
    </row>
    <row r="48" spans="1:11" ht="15.75">
      <c r="A48" s="1">
        <v>45</v>
      </c>
      <c r="B48" s="40">
        <f>Übersicht!B46</f>
        <v>0</v>
      </c>
      <c r="C48" s="52"/>
      <c r="D48" s="53"/>
      <c r="E48" s="103">
        <f t="shared" si="4"/>
        <v>0</v>
      </c>
      <c r="F48" s="45">
        <f t="shared" si="0"/>
        <v>0</v>
      </c>
      <c r="G48" s="46">
        <f t="shared" si="1"/>
        <v>0</v>
      </c>
      <c r="H48" s="47">
        <f t="shared" si="2"/>
        <v>0</v>
      </c>
      <c r="I48" s="101"/>
      <c r="J48" s="114">
        <f t="shared" si="3"/>
        <v>0</v>
      </c>
      <c r="K48" s="109"/>
    </row>
  </sheetData>
  <sheetProtection password="C608" sheet="1" objects="1" scenarios="1"/>
  <mergeCells count="1">
    <mergeCell ref="F3:G3"/>
  </mergeCells>
  <printOptions/>
  <pageMargins left="0.17" right="0.19" top="0.17" bottom="0.19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9" sqref="Z9"/>
    </sheetView>
  </sheetViews>
  <sheetFormatPr defaultColWidth="11.421875" defaultRowHeight="12.75"/>
  <cols>
    <col min="1" max="1" width="3.57421875" style="0" customWidth="1"/>
    <col min="2" max="2" width="19.00390625" style="0" customWidth="1"/>
    <col min="3" max="3" width="8.140625" style="0" bestFit="1" customWidth="1"/>
    <col min="4" max="23" width="3.140625" style="0" customWidth="1"/>
    <col min="24" max="24" width="16.421875" style="36" bestFit="1" customWidth="1"/>
    <col min="25" max="25" width="17.140625" style="36" bestFit="1" customWidth="1"/>
    <col min="26" max="26" width="9.421875" style="36" bestFit="1" customWidth="1"/>
  </cols>
  <sheetData>
    <row r="1" spans="1:26" ht="15">
      <c r="A1" s="9"/>
      <c r="B1" s="126" t="s">
        <v>9</v>
      </c>
      <c r="C1" s="127"/>
      <c r="D1" s="24">
        <v>32</v>
      </c>
      <c r="E1" s="24">
        <v>33</v>
      </c>
      <c r="F1" s="24">
        <v>34</v>
      </c>
      <c r="G1" s="25">
        <v>35</v>
      </c>
      <c r="H1" s="24">
        <v>36</v>
      </c>
      <c r="I1" s="24">
        <v>37</v>
      </c>
      <c r="J1" s="24">
        <v>38</v>
      </c>
      <c r="K1" s="24">
        <v>39</v>
      </c>
      <c r="L1" s="25">
        <v>40</v>
      </c>
      <c r="M1" s="24">
        <v>41</v>
      </c>
      <c r="N1" s="24">
        <v>42</v>
      </c>
      <c r="O1" s="24">
        <v>43</v>
      </c>
      <c r="P1" s="24">
        <v>44</v>
      </c>
      <c r="Q1" s="25">
        <v>45</v>
      </c>
      <c r="R1" s="24">
        <v>46</v>
      </c>
      <c r="S1" s="24">
        <v>47</v>
      </c>
      <c r="T1" s="24">
        <v>48</v>
      </c>
      <c r="U1" s="24">
        <v>49</v>
      </c>
      <c r="V1" s="25">
        <v>50</v>
      </c>
      <c r="W1" s="78">
        <v>53</v>
      </c>
      <c r="X1" s="90"/>
      <c r="Y1" s="94"/>
      <c r="Z1" s="91"/>
    </row>
    <row r="2" spans="1:26" ht="15" customHeight="1" thickBot="1">
      <c r="A2" s="22"/>
      <c r="B2" s="21" t="s">
        <v>0</v>
      </c>
      <c r="C2" s="26" t="s">
        <v>6</v>
      </c>
      <c r="D2" s="29">
        <v>2</v>
      </c>
      <c r="E2" s="29">
        <v>3</v>
      </c>
      <c r="F2" s="29">
        <v>4</v>
      </c>
      <c r="G2" s="30">
        <v>5</v>
      </c>
      <c r="H2" s="29">
        <v>6</v>
      </c>
      <c r="I2" s="29">
        <v>7</v>
      </c>
      <c r="J2" s="29">
        <v>8</v>
      </c>
      <c r="K2" s="29">
        <v>9</v>
      </c>
      <c r="L2" s="30">
        <v>10</v>
      </c>
      <c r="M2" s="29">
        <v>11</v>
      </c>
      <c r="N2" s="29">
        <v>12</v>
      </c>
      <c r="O2" s="29">
        <v>13</v>
      </c>
      <c r="P2" s="29">
        <v>14</v>
      </c>
      <c r="Q2" s="30">
        <v>15</v>
      </c>
      <c r="R2" s="29">
        <v>16</v>
      </c>
      <c r="S2" s="29">
        <v>17</v>
      </c>
      <c r="T2" s="29">
        <v>18</v>
      </c>
      <c r="U2" s="29">
        <v>19</v>
      </c>
      <c r="V2" s="30">
        <v>20</v>
      </c>
      <c r="W2" s="79">
        <v>23</v>
      </c>
      <c r="X2" s="92" t="s">
        <v>16</v>
      </c>
      <c r="Y2" s="95" t="s">
        <v>17</v>
      </c>
      <c r="Z2" s="93" t="s">
        <v>18</v>
      </c>
    </row>
    <row r="3" spans="1:26" ht="12.75">
      <c r="A3" s="27">
        <v>1</v>
      </c>
      <c r="B3" s="48" t="str">
        <f>Übersicht!$B2</f>
        <v>Beduhn Julia + Rückert Paul</v>
      </c>
      <c r="C3" s="49">
        <f>IF(D3="X",D$2,0)+IF(E3="X",E$2,0)+IF(F3="X",F$2,0)+IF(G3="X",G$2,0)+IF(H3="X",H$2,0)+IF(I3="X",I$2,0)+IF(J3="X",J$2,0)+IF(K3="X",K42,0)+IF(L3="X",L$2,0)+IF(M3="X",M$2,0)+IF(N3="X",N$2,0)+IF(O3="X",O$2,0)+IF(P3="X",P$2,0)+IF(Q3="X",Q$2,0)+IF(R3="X",R$2,0)+IF(S3="X",S$2,0)+IF(T3="X",T$2,0)+IF(U3="X",U$2,0)+IF(V3="X",V$2,0)+IF(W3="X",W$2,0)</f>
        <v>92</v>
      </c>
      <c r="D3" s="13"/>
      <c r="E3" s="13"/>
      <c r="F3" s="13" t="s">
        <v>42</v>
      </c>
      <c r="G3" s="14" t="s">
        <v>42</v>
      </c>
      <c r="H3" s="13"/>
      <c r="I3" s="13"/>
      <c r="J3" s="13"/>
      <c r="K3" s="13"/>
      <c r="L3" s="14" t="s">
        <v>42</v>
      </c>
      <c r="M3" s="13"/>
      <c r="N3" s="13"/>
      <c r="O3" s="13" t="s">
        <v>42</v>
      </c>
      <c r="P3" s="13"/>
      <c r="Q3" s="14"/>
      <c r="R3" s="13"/>
      <c r="S3" s="13" t="s">
        <v>42</v>
      </c>
      <c r="T3" s="13"/>
      <c r="U3" s="13"/>
      <c r="V3" s="14" t="s">
        <v>42</v>
      </c>
      <c r="W3" s="80" t="s">
        <v>42</v>
      </c>
      <c r="X3" s="84">
        <f>COUNTIF(D3:W3,"X")</f>
        <v>7</v>
      </c>
      <c r="Y3" s="96">
        <f>IF(X3&gt;0,C3/X3,0)</f>
        <v>13.142857142857142</v>
      </c>
      <c r="Z3" s="86">
        <f>RANK(Y3,$Y$3:$Y$47,0)</f>
        <v>8</v>
      </c>
    </row>
    <row r="4" spans="1:26" ht="12.75">
      <c r="A4" s="27">
        <v>2</v>
      </c>
      <c r="B4" s="48" t="str">
        <f>Übersicht!$B3</f>
        <v>Beduhn Laura</v>
      </c>
      <c r="C4" s="49">
        <f aca="true" t="shared" si="0" ref="C4:C47">IF(D4="X",D$2,0)+IF(E4="X",E$2,0)+IF(F4="X",F$2,0)+IF(G4="X",G$2,0)+IF(H4="X",H$2,0)+IF(I4="X",I$2,0)+IF(J4="X",J$2,0)+IF(K4="X",K43,0)+IF(L4="X",L$2,0)+IF(M4="X",M$2,0)+IF(N4="X",N$2,0)+IF(O4="X",O$2,0)+IF(P4="X",P$2,0)+IF(Q4="X",Q$2,0)+IF(R4="X",R$2,0)+IF(S4="X",S$2,0)+IF(T4="X",T$2,0)+IF(U4="X",U$2,0)+IF(V4="X",V$2,0)+IF(W4="X",W$2,0)</f>
        <v>93</v>
      </c>
      <c r="D4" s="13"/>
      <c r="E4" s="13"/>
      <c r="F4" s="13" t="s">
        <v>42</v>
      </c>
      <c r="G4" s="14" t="s">
        <v>42</v>
      </c>
      <c r="H4" s="13"/>
      <c r="I4" s="13"/>
      <c r="J4" s="13" t="s">
        <v>42</v>
      </c>
      <c r="K4" s="13"/>
      <c r="L4" s="14" t="s">
        <v>42</v>
      </c>
      <c r="M4" s="13"/>
      <c r="N4" s="13"/>
      <c r="O4" s="13" t="s">
        <v>42</v>
      </c>
      <c r="P4" s="13"/>
      <c r="Q4" s="14"/>
      <c r="R4" s="13" t="s">
        <v>42</v>
      </c>
      <c r="S4" s="13" t="s">
        <v>42</v>
      </c>
      <c r="T4" s="13"/>
      <c r="U4" s="13"/>
      <c r="V4" s="14" t="s">
        <v>42</v>
      </c>
      <c r="W4" s="80"/>
      <c r="X4" s="84">
        <f aca="true" t="shared" si="1" ref="X4:X47">COUNTIF(D4:W4,"X")</f>
        <v>8</v>
      </c>
      <c r="Y4" s="96">
        <f aca="true" t="shared" si="2" ref="Y4:Y47">IF(X4&gt;0,C4/X4,0)</f>
        <v>11.625</v>
      </c>
      <c r="Z4" s="86">
        <f aca="true" t="shared" si="3" ref="Z4:Z47">RANK(Y4,$Y$3:$Y$47,0)</f>
        <v>22</v>
      </c>
    </row>
    <row r="5" spans="1:26" ht="12.75">
      <c r="A5" s="27">
        <v>3</v>
      </c>
      <c r="B5" s="48" t="str">
        <f>Übersicht!$B4</f>
        <v>Beduhn Steffi</v>
      </c>
      <c r="C5" s="49">
        <f t="shared" si="0"/>
        <v>73</v>
      </c>
      <c r="D5" s="13"/>
      <c r="E5" s="13"/>
      <c r="F5" s="13"/>
      <c r="G5" s="14"/>
      <c r="H5" s="13" t="s">
        <v>42</v>
      </c>
      <c r="I5" s="13"/>
      <c r="J5" s="13"/>
      <c r="K5" s="13"/>
      <c r="L5" s="14" t="s">
        <v>42</v>
      </c>
      <c r="M5" s="13"/>
      <c r="N5" s="13"/>
      <c r="O5" s="13"/>
      <c r="P5" s="13"/>
      <c r="Q5" s="14"/>
      <c r="R5" s="13"/>
      <c r="S5" s="13"/>
      <c r="T5" s="13" t="s">
        <v>42</v>
      </c>
      <c r="U5" s="13" t="s">
        <v>42</v>
      </c>
      <c r="V5" s="14" t="s">
        <v>42</v>
      </c>
      <c r="W5" s="80"/>
      <c r="X5" s="84">
        <f t="shared" si="1"/>
        <v>5</v>
      </c>
      <c r="Y5" s="96">
        <f t="shared" si="2"/>
        <v>14.6</v>
      </c>
      <c r="Z5" s="86">
        <f t="shared" si="3"/>
        <v>2</v>
      </c>
    </row>
    <row r="6" spans="1:26" ht="12.75">
      <c r="A6" s="27">
        <v>4</v>
      </c>
      <c r="B6" s="48" t="str">
        <f>Übersicht!$B5</f>
        <v>Lützkendorf Ingrid</v>
      </c>
      <c r="C6" s="49">
        <f t="shared" si="0"/>
        <v>120</v>
      </c>
      <c r="D6" s="13"/>
      <c r="E6" s="13"/>
      <c r="F6" s="13" t="s">
        <v>42</v>
      </c>
      <c r="G6" s="14"/>
      <c r="H6" s="13" t="s">
        <v>42</v>
      </c>
      <c r="I6" s="13"/>
      <c r="J6" s="13"/>
      <c r="K6" s="13"/>
      <c r="L6" s="14" t="s">
        <v>42</v>
      </c>
      <c r="M6" s="13"/>
      <c r="N6" s="13"/>
      <c r="O6" s="13" t="s">
        <v>42</v>
      </c>
      <c r="P6" s="13" t="s">
        <v>42</v>
      </c>
      <c r="Q6" s="14"/>
      <c r="R6" s="13" t="s">
        <v>42</v>
      </c>
      <c r="S6" s="13"/>
      <c r="T6" s="13" t="s">
        <v>42</v>
      </c>
      <c r="U6" s="13" t="s">
        <v>42</v>
      </c>
      <c r="V6" s="14" t="s">
        <v>42</v>
      </c>
      <c r="W6" s="80"/>
      <c r="X6" s="84">
        <f t="shared" si="1"/>
        <v>9</v>
      </c>
      <c r="Y6" s="96">
        <f t="shared" si="2"/>
        <v>13.333333333333334</v>
      </c>
      <c r="Z6" s="86">
        <f t="shared" si="3"/>
        <v>7</v>
      </c>
    </row>
    <row r="7" spans="1:26" ht="12.75">
      <c r="A7" s="28">
        <v>5</v>
      </c>
      <c r="B7" s="50" t="str">
        <f>Übersicht!$B6</f>
        <v>Bauer Karoline</v>
      </c>
      <c r="C7" s="51">
        <f t="shared" si="0"/>
        <v>0</v>
      </c>
      <c r="D7" s="15"/>
      <c r="E7" s="15"/>
      <c r="F7" s="15"/>
      <c r="G7" s="16"/>
      <c r="H7" s="15"/>
      <c r="I7" s="15"/>
      <c r="J7" s="15"/>
      <c r="K7" s="15"/>
      <c r="L7" s="16"/>
      <c r="M7" s="15"/>
      <c r="N7" s="15"/>
      <c r="O7" s="15"/>
      <c r="P7" s="15"/>
      <c r="Q7" s="16"/>
      <c r="R7" s="15"/>
      <c r="S7" s="15"/>
      <c r="T7" s="15"/>
      <c r="U7" s="15"/>
      <c r="V7" s="16"/>
      <c r="W7" s="81"/>
      <c r="X7" s="87">
        <f t="shared" si="1"/>
        <v>0</v>
      </c>
      <c r="Y7" s="97">
        <f t="shared" si="2"/>
        <v>0</v>
      </c>
      <c r="Z7" s="88">
        <f t="shared" si="3"/>
        <v>29</v>
      </c>
    </row>
    <row r="8" spans="1:26" ht="12.75">
      <c r="A8" s="27">
        <v>6</v>
      </c>
      <c r="B8" s="48" t="str">
        <f>Übersicht!$B7</f>
        <v>Albrecht Wieland</v>
      </c>
      <c r="C8" s="49">
        <f t="shared" si="0"/>
        <v>190</v>
      </c>
      <c r="D8" s="13" t="s">
        <v>42</v>
      </c>
      <c r="E8" s="13" t="s">
        <v>42</v>
      </c>
      <c r="F8" s="13"/>
      <c r="G8" s="14" t="s">
        <v>42</v>
      </c>
      <c r="H8" s="13"/>
      <c r="I8" s="13" t="s">
        <v>42</v>
      </c>
      <c r="J8" s="13" t="s">
        <v>42</v>
      </c>
      <c r="K8" s="13" t="s">
        <v>42</v>
      </c>
      <c r="L8" s="14" t="s">
        <v>42</v>
      </c>
      <c r="M8" s="13"/>
      <c r="N8" s="13"/>
      <c r="O8" s="13" t="s">
        <v>42</v>
      </c>
      <c r="P8" s="13" t="s">
        <v>42</v>
      </c>
      <c r="Q8" s="14" t="s">
        <v>42</v>
      </c>
      <c r="R8" s="13" t="s">
        <v>42</v>
      </c>
      <c r="S8" s="13" t="s">
        <v>42</v>
      </c>
      <c r="T8" s="13" t="s">
        <v>42</v>
      </c>
      <c r="U8" s="13" t="s">
        <v>42</v>
      </c>
      <c r="V8" s="14" t="s">
        <v>42</v>
      </c>
      <c r="W8" s="80" t="s">
        <v>42</v>
      </c>
      <c r="X8" s="84">
        <f t="shared" si="1"/>
        <v>16</v>
      </c>
      <c r="Y8" s="96">
        <f t="shared" si="2"/>
        <v>11.875</v>
      </c>
      <c r="Z8" s="86">
        <f t="shared" si="3"/>
        <v>20</v>
      </c>
    </row>
    <row r="9" spans="1:26" ht="12.75">
      <c r="A9" s="27">
        <v>7</v>
      </c>
      <c r="B9" s="48" t="str">
        <f>Übersicht!$B8</f>
        <v>Fischer Uta</v>
      </c>
      <c r="C9" s="49">
        <f t="shared" si="0"/>
        <v>140</v>
      </c>
      <c r="D9" s="13"/>
      <c r="E9" s="13"/>
      <c r="F9" s="13"/>
      <c r="G9" s="14" t="s">
        <v>42</v>
      </c>
      <c r="H9" s="13" t="s">
        <v>42</v>
      </c>
      <c r="I9" s="13" t="s">
        <v>42</v>
      </c>
      <c r="J9" s="13"/>
      <c r="K9" s="13" t="s">
        <v>42</v>
      </c>
      <c r="L9" s="14" t="s">
        <v>42</v>
      </c>
      <c r="M9" s="13"/>
      <c r="N9" s="13"/>
      <c r="O9" s="13" t="s">
        <v>42</v>
      </c>
      <c r="P9" s="13" t="s">
        <v>42</v>
      </c>
      <c r="Q9" s="14"/>
      <c r="R9" s="13"/>
      <c r="S9" s="13" t="s">
        <v>42</v>
      </c>
      <c r="T9" s="13" t="s">
        <v>42</v>
      </c>
      <c r="U9" s="13" t="s">
        <v>42</v>
      </c>
      <c r="V9" s="14" t="s">
        <v>42</v>
      </c>
      <c r="W9" s="80"/>
      <c r="X9" s="84">
        <f t="shared" si="1"/>
        <v>11</v>
      </c>
      <c r="Y9" s="96">
        <f t="shared" si="2"/>
        <v>12.727272727272727</v>
      </c>
      <c r="Z9" s="86">
        <f t="shared" si="3"/>
        <v>15</v>
      </c>
    </row>
    <row r="10" spans="1:26" ht="12.75">
      <c r="A10" s="27">
        <v>8</v>
      </c>
      <c r="B10" s="48" t="str">
        <f>Übersicht!$B9</f>
        <v>Fischer Gunda</v>
      </c>
      <c r="C10" s="49">
        <f t="shared" si="0"/>
        <v>212</v>
      </c>
      <c r="D10" s="13"/>
      <c r="E10" s="13" t="s">
        <v>42</v>
      </c>
      <c r="F10" s="13"/>
      <c r="G10" s="14"/>
      <c r="H10" s="13" t="s">
        <v>42</v>
      </c>
      <c r="I10" s="13" t="s">
        <v>42</v>
      </c>
      <c r="J10" s="13" t="s">
        <v>42</v>
      </c>
      <c r="K10" s="13" t="s">
        <v>42</v>
      </c>
      <c r="L10" s="14" t="s">
        <v>42</v>
      </c>
      <c r="M10" s="13" t="s">
        <v>42</v>
      </c>
      <c r="N10" s="13" t="s">
        <v>42</v>
      </c>
      <c r="O10" s="13" t="s">
        <v>42</v>
      </c>
      <c r="P10" s="13" t="s">
        <v>42</v>
      </c>
      <c r="Q10" s="14" t="s">
        <v>42</v>
      </c>
      <c r="R10" s="13" t="s">
        <v>42</v>
      </c>
      <c r="S10" s="13" t="s">
        <v>42</v>
      </c>
      <c r="T10" s="13" t="s">
        <v>42</v>
      </c>
      <c r="U10" s="13" t="s">
        <v>42</v>
      </c>
      <c r="V10" s="14" t="s">
        <v>42</v>
      </c>
      <c r="W10" s="80" t="s">
        <v>42</v>
      </c>
      <c r="X10" s="84">
        <f t="shared" si="1"/>
        <v>17</v>
      </c>
      <c r="Y10" s="96">
        <f t="shared" si="2"/>
        <v>12.470588235294118</v>
      </c>
      <c r="Z10" s="86">
        <f t="shared" si="3"/>
        <v>16</v>
      </c>
    </row>
    <row r="11" spans="1:26" ht="12.75">
      <c r="A11" s="27">
        <v>9</v>
      </c>
      <c r="B11" s="48" t="str">
        <f>Übersicht!$B10</f>
        <v>Fischer B+B</v>
      </c>
      <c r="C11" s="49">
        <f t="shared" si="0"/>
        <v>92</v>
      </c>
      <c r="D11" s="13"/>
      <c r="E11" s="13"/>
      <c r="F11" s="13" t="s">
        <v>42</v>
      </c>
      <c r="G11" s="14" t="s">
        <v>42</v>
      </c>
      <c r="H11" s="13"/>
      <c r="I11" s="13"/>
      <c r="J11" s="13"/>
      <c r="K11" s="13"/>
      <c r="L11" s="14"/>
      <c r="M11" s="13"/>
      <c r="N11" s="13"/>
      <c r="O11" s="13" t="s">
        <v>42</v>
      </c>
      <c r="P11" s="13" t="s">
        <v>42</v>
      </c>
      <c r="Q11" s="14"/>
      <c r="R11" s="13"/>
      <c r="S11" s="13" t="s">
        <v>42</v>
      </c>
      <c r="T11" s="13"/>
      <c r="U11" s="13" t="s">
        <v>42</v>
      </c>
      <c r="V11" s="14" t="s">
        <v>42</v>
      </c>
      <c r="W11" s="80"/>
      <c r="X11" s="84">
        <f t="shared" si="1"/>
        <v>7</v>
      </c>
      <c r="Y11" s="96">
        <f t="shared" si="2"/>
        <v>13.142857142857142</v>
      </c>
      <c r="Z11" s="86">
        <f t="shared" si="3"/>
        <v>8</v>
      </c>
    </row>
    <row r="12" spans="1:26" ht="12.75">
      <c r="A12" s="28">
        <v>10</v>
      </c>
      <c r="B12" s="50" t="str">
        <f>Übersicht!$B11</f>
        <v>Kretzschmar Ute</v>
      </c>
      <c r="C12" s="51">
        <f t="shared" si="0"/>
        <v>159</v>
      </c>
      <c r="D12" s="15"/>
      <c r="E12" s="15" t="s">
        <v>42</v>
      </c>
      <c r="F12" s="15"/>
      <c r="G12" s="16" t="s">
        <v>42</v>
      </c>
      <c r="H12" s="15"/>
      <c r="I12" s="15"/>
      <c r="J12" s="15" t="s">
        <v>42</v>
      </c>
      <c r="K12" s="15" t="s">
        <v>42</v>
      </c>
      <c r="L12" s="16" t="s">
        <v>42</v>
      </c>
      <c r="M12" s="15"/>
      <c r="N12" s="15" t="s">
        <v>42</v>
      </c>
      <c r="O12" s="15" t="s">
        <v>42</v>
      </c>
      <c r="P12" s="15" t="s">
        <v>42</v>
      </c>
      <c r="Q12" s="16" t="s">
        <v>42</v>
      </c>
      <c r="R12" s="15"/>
      <c r="S12" s="15" t="s">
        <v>42</v>
      </c>
      <c r="T12" s="15"/>
      <c r="U12" s="15" t="s">
        <v>42</v>
      </c>
      <c r="V12" s="16" t="s">
        <v>42</v>
      </c>
      <c r="W12" s="81" t="s">
        <v>42</v>
      </c>
      <c r="X12" s="87">
        <f t="shared" si="1"/>
        <v>13</v>
      </c>
      <c r="Y12" s="97">
        <f t="shared" si="2"/>
        <v>12.23076923076923</v>
      </c>
      <c r="Z12" s="88">
        <f t="shared" si="3"/>
        <v>18</v>
      </c>
    </row>
    <row r="13" spans="1:26" ht="12.75">
      <c r="A13" s="27">
        <v>11</v>
      </c>
      <c r="B13" s="48" t="str">
        <f>Übersicht!$B12</f>
        <v>Kretzschmar Frank</v>
      </c>
      <c r="C13" s="49">
        <f t="shared" si="0"/>
        <v>146</v>
      </c>
      <c r="D13" s="13" t="s">
        <v>42</v>
      </c>
      <c r="E13" s="13" t="s">
        <v>42</v>
      </c>
      <c r="F13" s="13" t="s">
        <v>42</v>
      </c>
      <c r="G13" s="14" t="s">
        <v>42</v>
      </c>
      <c r="H13" s="13"/>
      <c r="I13" s="13"/>
      <c r="J13" s="13" t="s">
        <v>42</v>
      </c>
      <c r="K13" s="13" t="s">
        <v>42</v>
      </c>
      <c r="L13" s="14" t="s">
        <v>42</v>
      </c>
      <c r="M13" s="13"/>
      <c r="N13" s="13"/>
      <c r="O13" s="13" t="s">
        <v>42</v>
      </c>
      <c r="P13" s="13" t="s">
        <v>42</v>
      </c>
      <c r="Q13" s="14" t="s">
        <v>42</v>
      </c>
      <c r="R13" s="13" t="s">
        <v>42</v>
      </c>
      <c r="S13" s="13" t="s">
        <v>42</v>
      </c>
      <c r="T13" s="13"/>
      <c r="U13" s="13" t="s">
        <v>42</v>
      </c>
      <c r="V13" s="14" t="s">
        <v>42</v>
      </c>
      <c r="W13" s="80"/>
      <c r="X13" s="84">
        <f t="shared" si="1"/>
        <v>14</v>
      </c>
      <c r="Y13" s="96">
        <f t="shared" si="2"/>
        <v>10.428571428571429</v>
      </c>
      <c r="Z13" s="86">
        <f t="shared" si="3"/>
        <v>28</v>
      </c>
    </row>
    <row r="14" spans="1:26" ht="12.75">
      <c r="A14" s="27">
        <v>12</v>
      </c>
      <c r="B14" s="48" t="str">
        <f>Übersicht!$B13</f>
        <v>Kretzschmar Matthi</v>
      </c>
      <c r="C14" s="49">
        <f t="shared" si="0"/>
        <v>209</v>
      </c>
      <c r="D14" s="13"/>
      <c r="E14" s="13" t="s">
        <v>42</v>
      </c>
      <c r="F14" s="13" t="s">
        <v>42</v>
      </c>
      <c r="G14" s="14" t="s">
        <v>42</v>
      </c>
      <c r="H14" s="13" t="s">
        <v>42</v>
      </c>
      <c r="I14" s="13" t="s">
        <v>42</v>
      </c>
      <c r="J14" s="13" t="s">
        <v>42</v>
      </c>
      <c r="K14" s="13" t="s">
        <v>42</v>
      </c>
      <c r="L14" s="14" t="s">
        <v>42</v>
      </c>
      <c r="M14" s="13" t="s">
        <v>42</v>
      </c>
      <c r="N14" s="13" t="s">
        <v>43</v>
      </c>
      <c r="O14" s="13" t="s">
        <v>42</v>
      </c>
      <c r="P14" s="13" t="s">
        <v>42</v>
      </c>
      <c r="Q14" s="14" t="s">
        <v>42</v>
      </c>
      <c r="R14" s="13" t="s">
        <v>42</v>
      </c>
      <c r="S14" s="13" t="s">
        <v>42</v>
      </c>
      <c r="T14" s="13" t="s">
        <v>42</v>
      </c>
      <c r="U14" s="13" t="s">
        <v>42</v>
      </c>
      <c r="V14" s="14" t="s">
        <v>42</v>
      </c>
      <c r="W14" s="80" t="s">
        <v>42</v>
      </c>
      <c r="X14" s="84">
        <f t="shared" si="1"/>
        <v>18</v>
      </c>
      <c r="Y14" s="96">
        <f t="shared" si="2"/>
        <v>11.61111111111111</v>
      </c>
      <c r="Z14" s="86">
        <f t="shared" si="3"/>
        <v>23</v>
      </c>
    </row>
    <row r="15" spans="1:26" ht="12.75">
      <c r="A15" s="27">
        <v>13</v>
      </c>
      <c r="B15" s="48" t="str">
        <f>Übersicht!$B14</f>
        <v>Wichmann Gregor + Torsten</v>
      </c>
      <c r="C15" s="49">
        <f t="shared" si="0"/>
        <v>148</v>
      </c>
      <c r="D15" s="13" t="s">
        <v>42</v>
      </c>
      <c r="E15" s="13"/>
      <c r="F15" s="13" t="s">
        <v>42</v>
      </c>
      <c r="G15" s="14" t="s">
        <v>42</v>
      </c>
      <c r="H15" s="13"/>
      <c r="I15" s="13"/>
      <c r="J15" s="13" t="s">
        <v>42</v>
      </c>
      <c r="K15" s="13"/>
      <c r="L15" s="14" t="s">
        <v>42</v>
      </c>
      <c r="M15" s="13"/>
      <c r="N15" s="13" t="s">
        <v>42</v>
      </c>
      <c r="O15" s="13" t="s">
        <v>42</v>
      </c>
      <c r="P15" s="13"/>
      <c r="Q15" s="14"/>
      <c r="R15" s="13" t="s">
        <v>42</v>
      </c>
      <c r="S15" s="13" t="s">
        <v>42</v>
      </c>
      <c r="T15" s="13" t="s">
        <v>42</v>
      </c>
      <c r="U15" s="13"/>
      <c r="V15" s="14" t="s">
        <v>42</v>
      </c>
      <c r="W15" s="80" t="s">
        <v>42</v>
      </c>
      <c r="X15" s="84">
        <f t="shared" si="1"/>
        <v>12</v>
      </c>
      <c r="Y15" s="96">
        <f t="shared" si="2"/>
        <v>12.333333333333334</v>
      </c>
      <c r="Z15" s="86">
        <f t="shared" si="3"/>
        <v>17</v>
      </c>
    </row>
    <row r="16" spans="1:26" ht="12.75">
      <c r="A16" s="27">
        <v>14</v>
      </c>
      <c r="B16" s="48" t="str">
        <f>Übersicht!$B15</f>
        <v>Eulitz Ilse</v>
      </c>
      <c r="C16" s="49">
        <f t="shared" si="0"/>
        <v>142</v>
      </c>
      <c r="D16" s="13"/>
      <c r="E16" s="13"/>
      <c r="F16" s="13" t="s">
        <v>42</v>
      </c>
      <c r="G16" s="14" t="s">
        <v>42</v>
      </c>
      <c r="H16" s="13"/>
      <c r="I16" s="13"/>
      <c r="J16" s="13" t="s">
        <v>42</v>
      </c>
      <c r="K16" s="13"/>
      <c r="L16" s="14" t="s">
        <v>42</v>
      </c>
      <c r="M16" s="13"/>
      <c r="N16" s="13" t="s">
        <v>42</v>
      </c>
      <c r="O16" s="13" t="s">
        <v>42</v>
      </c>
      <c r="P16" s="13" t="s">
        <v>42</v>
      </c>
      <c r="Q16" s="14"/>
      <c r="R16" s="13" t="s">
        <v>42</v>
      </c>
      <c r="S16" s="13" t="s">
        <v>42</v>
      </c>
      <c r="T16" s="13"/>
      <c r="U16" s="13"/>
      <c r="V16" s="14" t="s">
        <v>42</v>
      </c>
      <c r="W16" s="80" t="s">
        <v>42</v>
      </c>
      <c r="X16" s="84">
        <f t="shared" si="1"/>
        <v>11</v>
      </c>
      <c r="Y16" s="96">
        <f t="shared" si="2"/>
        <v>12.909090909090908</v>
      </c>
      <c r="Z16" s="86">
        <f t="shared" si="3"/>
        <v>13</v>
      </c>
    </row>
    <row r="17" spans="1:26" ht="12.75">
      <c r="A17" s="28">
        <v>15</v>
      </c>
      <c r="B17" s="50" t="str">
        <f>Übersicht!$B16</f>
        <v>Wichmann Rainer</v>
      </c>
      <c r="C17" s="51">
        <f t="shared" si="0"/>
        <v>214</v>
      </c>
      <c r="D17" s="15"/>
      <c r="E17" s="15" t="s">
        <v>42</v>
      </c>
      <c r="F17" s="15" t="s">
        <v>42</v>
      </c>
      <c r="G17" s="16" t="s">
        <v>42</v>
      </c>
      <c r="H17" s="15" t="s">
        <v>42</v>
      </c>
      <c r="I17" s="15"/>
      <c r="J17" s="15" t="s">
        <v>42</v>
      </c>
      <c r="K17" s="15" t="s">
        <v>42</v>
      </c>
      <c r="L17" s="16" t="s">
        <v>42</v>
      </c>
      <c r="M17" s="15" t="s">
        <v>42</v>
      </c>
      <c r="N17" s="15" t="s">
        <v>42</v>
      </c>
      <c r="O17" s="15" t="s">
        <v>42</v>
      </c>
      <c r="P17" s="15" t="s">
        <v>42</v>
      </c>
      <c r="Q17" s="16" t="s">
        <v>42</v>
      </c>
      <c r="R17" s="15" t="s">
        <v>42</v>
      </c>
      <c r="S17" s="15" t="s">
        <v>42</v>
      </c>
      <c r="T17" s="15" t="s">
        <v>42</v>
      </c>
      <c r="U17" s="15" t="s">
        <v>42</v>
      </c>
      <c r="V17" s="16" t="s">
        <v>42</v>
      </c>
      <c r="W17" s="81" t="s">
        <v>42</v>
      </c>
      <c r="X17" s="87">
        <f t="shared" si="1"/>
        <v>18</v>
      </c>
      <c r="Y17" s="97">
        <f t="shared" si="2"/>
        <v>11.88888888888889</v>
      </c>
      <c r="Z17" s="88">
        <f t="shared" si="3"/>
        <v>19</v>
      </c>
    </row>
    <row r="18" spans="1:26" ht="12.75">
      <c r="A18" s="27">
        <v>16</v>
      </c>
      <c r="B18" s="48" t="str">
        <f>Übersicht!$B17</f>
        <v>Walter Paula</v>
      </c>
      <c r="C18" s="49">
        <f t="shared" si="0"/>
        <v>45</v>
      </c>
      <c r="D18" s="13"/>
      <c r="E18" s="13"/>
      <c r="F18" s="13"/>
      <c r="G18" s="14" t="s">
        <v>42</v>
      </c>
      <c r="H18" s="13"/>
      <c r="I18" s="13"/>
      <c r="J18" s="13"/>
      <c r="K18" s="13"/>
      <c r="L18" s="14"/>
      <c r="M18" s="13"/>
      <c r="N18" s="13"/>
      <c r="O18" s="13"/>
      <c r="P18" s="13"/>
      <c r="Q18" s="14"/>
      <c r="R18" s="13"/>
      <c r="S18" s="13" t="s">
        <v>42</v>
      </c>
      <c r="T18" s="13"/>
      <c r="U18" s="13"/>
      <c r="V18" s="14"/>
      <c r="W18" s="80" t="s">
        <v>42</v>
      </c>
      <c r="X18" s="84">
        <f t="shared" si="1"/>
        <v>3</v>
      </c>
      <c r="Y18" s="96">
        <f t="shared" si="2"/>
        <v>15</v>
      </c>
      <c r="Z18" s="86">
        <f t="shared" si="3"/>
        <v>1</v>
      </c>
    </row>
    <row r="19" spans="1:26" ht="12.75">
      <c r="A19" s="27">
        <v>17</v>
      </c>
      <c r="B19" s="48" t="str">
        <f>Übersicht!$B18</f>
        <v>Schuhmann Matthias</v>
      </c>
      <c r="C19" s="49">
        <f t="shared" si="0"/>
        <v>132</v>
      </c>
      <c r="D19" s="13" t="s">
        <v>42</v>
      </c>
      <c r="E19" s="13" t="s">
        <v>42</v>
      </c>
      <c r="F19" s="13"/>
      <c r="G19" s="14" t="s">
        <v>42</v>
      </c>
      <c r="H19" s="13"/>
      <c r="I19" s="13" t="s">
        <v>42</v>
      </c>
      <c r="J19" s="13" t="s">
        <v>42</v>
      </c>
      <c r="K19" s="13"/>
      <c r="L19" s="14"/>
      <c r="M19" s="13" t="s">
        <v>42</v>
      </c>
      <c r="N19" s="13" t="s">
        <v>42</v>
      </c>
      <c r="O19" s="13" t="s">
        <v>42</v>
      </c>
      <c r="P19" s="13"/>
      <c r="Q19" s="14" t="s">
        <v>42</v>
      </c>
      <c r="R19" s="13" t="s">
        <v>42</v>
      </c>
      <c r="S19" s="13" t="s">
        <v>42</v>
      </c>
      <c r="T19" s="13"/>
      <c r="U19" s="13"/>
      <c r="V19" s="14"/>
      <c r="W19" s="80" t="s">
        <v>42</v>
      </c>
      <c r="X19" s="84">
        <f t="shared" si="1"/>
        <v>12</v>
      </c>
      <c r="Y19" s="96">
        <f t="shared" si="2"/>
        <v>11</v>
      </c>
      <c r="Z19" s="86">
        <f t="shared" si="3"/>
        <v>25</v>
      </c>
    </row>
    <row r="20" spans="1:26" ht="12.75">
      <c r="A20" s="27">
        <v>18</v>
      </c>
      <c r="B20" s="48" t="str">
        <f>Übersicht!$B19</f>
        <v>Wölfel Lina</v>
      </c>
      <c r="C20" s="49">
        <f t="shared" si="0"/>
        <v>56</v>
      </c>
      <c r="D20" s="13"/>
      <c r="E20" s="13"/>
      <c r="F20" s="13" t="s">
        <v>42</v>
      </c>
      <c r="G20" s="14"/>
      <c r="H20" s="13"/>
      <c r="I20" s="13" t="s">
        <v>42</v>
      </c>
      <c r="J20" s="13"/>
      <c r="K20" s="13"/>
      <c r="L20" s="14" t="s">
        <v>42</v>
      </c>
      <c r="M20" s="13"/>
      <c r="N20" s="13"/>
      <c r="O20" s="13"/>
      <c r="P20" s="13"/>
      <c r="Q20" s="14" t="s">
        <v>42</v>
      </c>
      <c r="R20" s="13"/>
      <c r="S20" s="13"/>
      <c r="T20" s="13"/>
      <c r="U20" s="13"/>
      <c r="V20" s="14" t="s">
        <v>42</v>
      </c>
      <c r="W20" s="80"/>
      <c r="X20" s="84">
        <f t="shared" si="1"/>
        <v>5</v>
      </c>
      <c r="Y20" s="96">
        <f t="shared" si="2"/>
        <v>11.2</v>
      </c>
      <c r="Z20" s="86">
        <f t="shared" si="3"/>
        <v>24</v>
      </c>
    </row>
    <row r="21" spans="1:26" ht="12.75">
      <c r="A21" s="27">
        <v>19</v>
      </c>
      <c r="B21" s="48" t="str">
        <f>Übersicht!$B20</f>
        <v>Wölfel Silke</v>
      </c>
      <c r="C21" s="49">
        <f t="shared" si="0"/>
        <v>57</v>
      </c>
      <c r="D21" s="13"/>
      <c r="E21" s="13"/>
      <c r="F21" s="13"/>
      <c r="G21" s="14" t="s">
        <v>42</v>
      </c>
      <c r="H21" s="13"/>
      <c r="I21" s="13"/>
      <c r="J21" s="13"/>
      <c r="K21" s="13"/>
      <c r="L21" s="14"/>
      <c r="M21" s="13"/>
      <c r="N21" s="13" t="s">
        <v>42</v>
      </c>
      <c r="O21" s="13"/>
      <c r="P21" s="13"/>
      <c r="Q21" s="14"/>
      <c r="R21" s="13"/>
      <c r="S21" s="13" t="s">
        <v>42</v>
      </c>
      <c r="T21" s="13"/>
      <c r="U21" s="13"/>
      <c r="V21" s="14"/>
      <c r="W21" s="80" t="s">
        <v>42</v>
      </c>
      <c r="X21" s="84">
        <f t="shared" si="1"/>
        <v>4</v>
      </c>
      <c r="Y21" s="96">
        <f t="shared" si="2"/>
        <v>14.25</v>
      </c>
      <c r="Z21" s="86">
        <f t="shared" si="3"/>
        <v>3</v>
      </c>
    </row>
    <row r="22" spans="1:26" ht="12.75">
      <c r="A22" s="28">
        <v>20</v>
      </c>
      <c r="B22" s="50" t="str">
        <f>Übersicht!$B21</f>
        <v>Rückert Carl+Olaf</v>
      </c>
      <c r="C22" s="51">
        <f t="shared" si="0"/>
        <v>92</v>
      </c>
      <c r="D22" s="15"/>
      <c r="E22" s="15"/>
      <c r="F22" s="15" t="s">
        <v>42</v>
      </c>
      <c r="G22" s="16" t="s">
        <v>42</v>
      </c>
      <c r="H22" s="15"/>
      <c r="I22" s="15"/>
      <c r="J22" s="15"/>
      <c r="K22" s="15"/>
      <c r="L22" s="16" t="s">
        <v>42</v>
      </c>
      <c r="M22" s="15"/>
      <c r="N22" s="15"/>
      <c r="O22" s="15" t="s">
        <v>42</v>
      </c>
      <c r="P22" s="15"/>
      <c r="Q22" s="16"/>
      <c r="R22" s="15"/>
      <c r="S22" s="15" t="s">
        <v>42</v>
      </c>
      <c r="T22" s="15"/>
      <c r="U22" s="15"/>
      <c r="V22" s="16" t="s">
        <v>42</v>
      </c>
      <c r="W22" s="81" t="s">
        <v>42</v>
      </c>
      <c r="X22" s="87">
        <f t="shared" si="1"/>
        <v>7</v>
      </c>
      <c r="Y22" s="97">
        <f t="shared" si="2"/>
        <v>13.142857142857142</v>
      </c>
      <c r="Z22" s="88">
        <f t="shared" si="3"/>
        <v>8</v>
      </c>
    </row>
    <row r="23" spans="1:26" ht="12.75">
      <c r="A23" s="27">
        <v>21</v>
      </c>
      <c r="B23" s="48">
        <f>Übersicht!$B22</f>
        <v>0</v>
      </c>
      <c r="C23" s="49">
        <f t="shared" si="0"/>
        <v>0</v>
      </c>
      <c r="D23" s="13"/>
      <c r="E23" s="13"/>
      <c r="F23" s="13"/>
      <c r="G23" s="14"/>
      <c r="H23" s="13"/>
      <c r="I23" s="13"/>
      <c r="J23" s="13"/>
      <c r="K23" s="13"/>
      <c r="L23" s="14"/>
      <c r="M23" s="13"/>
      <c r="N23" s="13"/>
      <c r="O23" s="13"/>
      <c r="P23" s="13"/>
      <c r="Q23" s="14"/>
      <c r="R23" s="13"/>
      <c r="S23" s="13"/>
      <c r="T23" s="13"/>
      <c r="U23" s="13"/>
      <c r="V23" s="14"/>
      <c r="W23" s="80"/>
      <c r="X23" s="84">
        <f t="shared" si="1"/>
        <v>0</v>
      </c>
      <c r="Y23" s="96">
        <f t="shared" si="2"/>
        <v>0</v>
      </c>
      <c r="Z23" s="86">
        <f t="shared" si="3"/>
        <v>29</v>
      </c>
    </row>
    <row r="24" spans="1:26" ht="12.75">
      <c r="A24" s="27">
        <v>22</v>
      </c>
      <c r="B24" s="48">
        <f>Übersicht!$B23</f>
        <v>0</v>
      </c>
      <c r="C24" s="49">
        <f t="shared" si="0"/>
        <v>0</v>
      </c>
      <c r="D24" s="13"/>
      <c r="E24" s="13"/>
      <c r="F24" s="13"/>
      <c r="G24" s="14"/>
      <c r="H24" s="13"/>
      <c r="I24" s="13"/>
      <c r="J24" s="13"/>
      <c r="K24" s="13"/>
      <c r="L24" s="14"/>
      <c r="M24" s="13"/>
      <c r="N24" s="13"/>
      <c r="O24" s="13"/>
      <c r="P24" s="13"/>
      <c r="Q24" s="14"/>
      <c r="R24" s="13"/>
      <c r="S24" s="13"/>
      <c r="T24" s="13"/>
      <c r="U24" s="13"/>
      <c r="V24" s="14"/>
      <c r="W24" s="80"/>
      <c r="X24" s="84">
        <f t="shared" si="1"/>
        <v>0</v>
      </c>
      <c r="Y24" s="96">
        <f t="shared" si="2"/>
        <v>0</v>
      </c>
      <c r="Z24" s="86">
        <f t="shared" si="3"/>
        <v>29</v>
      </c>
    </row>
    <row r="25" spans="1:26" ht="12.75">
      <c r="A25" s="27">
        <v>23</v>
      </c>
      <c r="B25" s="48" t="str">
        <f>Übersicht!$B24</f>
        <v>Lange Hans</v>
      </c>
      <c r="C25" s="49">
        <f t="shared" si="0"/>
        <v>148</v>
      </c>
      <c r="D25" s="13"/>
      <c r="E25" s="13"/>
      <c r="F25" s="13"/>
      <c r="G25" s="14" t="s">
        <v>42</v>
      </c>
      <c r="H25" s="13"/>
      <c r="I25" s="13" t="s">
        <v>42</v>
      </c>
      <c r="J25" s="13" t="s">
        <v>42</v>
      </c>
      <c r="K25" s="13"/>
      <c r="L25" s="14" t="s">
        <v>42</v>
      </c>
      <c r="M25" s="13"/>
      <c r="N25" s="13" t="s">
        <v>42</v>
      </c>
      <c r="O25" s="13" t="s">
        <v>42</v>
      </c>
      <c r="P25" s="13"/>
      <c r="Q25" s="14" t="s">
        <v>42</v>
      </c>
      <c r="R25" s="13"/>
      <c r="S25" s="13" t="s">
        <v>42</v>
      </c>
      <c r="T25" s="13" t="s">
        <v>42</v>
      </c>
      <c r="U25" s="13"/>
      <c r="V25" s="14" t="s">
        <v>42</v>
      </c>
      <c r="W25" s="80" t="s">
        <v>42</v>
      </c>
      <c r="X25" s="84">
        <f t="shared" si="1"/>
        <v>11</v>
      </c>
      <c r="Y25" s="96">
        <f t="shared" si="2"/>
        <v>13.454545454545455</v>
      </c>
      <c r="Z25" s="86">
        <f t="shared" si="3"/>
        <v>4</v>
      </c>
    </row>
    <row r="26" spans="1:26" ht="12.75">
      <c r="A26" s="27">
        <v>24</v>
      </c>
      <c r="B26" s="48" t="str">
        <f>Übersicht!$B25</f>
        <v>Albrecht Elke</v>
      </c>
      <c r="C26" s="49">
        <f t="shared" si="0"/>
        <v>176</v>
      </c>
      <c r="D26" s="13"/>
      <c r="E26" s="13" t="s">
        <v>42</v>
      </c>
      <c r="F26" s="13" t="s">
        <v>42</v>
      </c>
      <c r="G26" s="14" t="s">
        <v>42</v>
      </c>
      <c r="H26" s="13"/>
      <c r="I26" s="13" t="s">
        <v>42</v>
      </c>
      <c r="J26" s="13" t="s">
        <v>42</v>
      </c>
      <c r="K26" s="13" t="s">
        <v>42</v>
      </c>
      <c r="L26" s="14"/>
      <c r="M26" s="13"/>
      <c r="N26" s="13" t="s">
        <v>42</v>
      </c>
      <c r="O26" s="13" t="s">
        <v>42</v>
      </c>
      <c r="P26" s="13" t="s">
        <v>42</v>
      </c>
      <c r="Q26" s="14" t="s">
        <v>42</v>
      </c>
      <c r="R26" s="13" t="s">
        <v>42</v>
      </c>
      <c r="S26" s="13" t="s">
        <v>42</v>
      </c>
      <c r="T26" s="13"/>
      <c r="U26" s="13" t="s">
        <v>42</v>
      </c>
      <c r="V26" s="14" t="s">
        <v>42</v>
      </c>
      <c r="W26" s="80" t="s">
        <v>42</v>
      </c>
      <c r="X26" s="84">
        <f t="shared" si="1"/>
        <v>15</v>
      </c>
      <c r="Y26" s="96">
        <f t="shared" si="2"/>
        <v>11.733333333333333</v>
      </c>
      <c r="Z26" s="86">
        <f t="shared" si="3"/>
        <v>21</v>
      </c>
    </row>
    <row r="27" spans="1:26" ht="12.75">
      <c r="A27" s="28">
        <v>25</v>
      </c>
      <c r="B27" s="50" t="str">
        <f>Übersicht!$B26</f>
        <v>Gonsior Julius</v>
      </c>
      <c r="C27" s="51">
        <f t="shared" si="0"/>
        <v>143</v>
      </c>
      <c r="D27" s="17"/>
      <c r="E27" s="17"/>
      <c r="F27" s="17" t="s">
        <v>42</v>
      </c>
      <c r="G27" s="18" t="s">
        <v>42</v>
      </c>
      <c r="H27" s="17"/>
      <c r="I27" s="17"/>
      <c r="J27" s="17"/>
      <c r="K27" s="17" t="s">
        <v>42</v>
      </c>
      <c r="L27" s="18"/>
      <c r="M27" s="17"/>
      <c r="N27" s="17" t="s">
        <v>42</v>
      </c>
      <c r="O27" s="17" t="s">
        <v>42</v>
      </c>
      <c r="P27" s="17" t="s">
        <v>42</v>
      </c>
      <c r="Q27" s="18"/>
      <c r="R27" s="17" t="s">
        <v>42</v>
      </c>
      <c r="S27" s="17" t="s">
        <v>42</v>
      </c>
      <c r="T27" s="17"/>
      <c r="U27" s="17" t="s">
        <v>42</v>
      </c>
      <c r="V27" s="18" t="s">
        <v>42</v>
      </c>
      <c r="W27" s="82" t="s">
        <v>42</v>
      </c>
      <c r="X27" s="87">
        <f t="shared" si="1"/>
        <v>11</v>
      </c>
      <c r="Y27" s="97">
        <f t="shared" si="2"/>
        <v>13</v>
      </c>
      <c r="Z27" s="88">
        <f t="shared" si="3"/>
        <v>11</v>
      </c>
    </row>
    <row r="28" spans="1:26" ht="12.75">
      <c r="A28" s="27">
        <v>26</v>
      </c>
      <c r="B28" s="48" t="str">
        <f>Übersicht!$B27</f>
        <v>Happe Julian</v>
      </c>
      <c r="C28" s="49">
        <f t="shared" si="0"/>
        <v>161</v>
      </c>
      <c r="D28" s="19"/>
      <c r="E28" s="19"/>
      <c r="F28" s="19" t="s">
        <v>42</v>
      </c>
      <c r="G28" s="20" t="s">
        <v>42</v>
      </c>
      <c r="H28" s="19"/>
      <c r="I28" s="19"/>
      <c r="J28" s="19" t="s">
        <v>42</v>
      </c>
      <c r="K28" s="19"/>
      <c r="L28" s="20" t="s">
        <v>42</v>
      </c>
      <c r="M28" s="19"/>
      <c r="N28" s="19" t="s">
        <v>42</v>
      </c>
      <c r="O28" s="19" t="s">
        <v>42</v>
      </c>
      <c r="P28" s="19" t="s">
        <v>42</v>
      </c>
      <c r="Q28" s="20"/>
      <c r="R28" s="19" t="s">
        <v>42</v>
      </c>
      <c r="S28" s="19" t="s">
        <v>42</v>
      </c>
      <c r="T28" s="19"/>
      <c r="U28" s="19" t="s">
        <v>42</v>
      </c>
      <c r="V28" s="20" t="s">
        <v>42</v>
      </c>
      <c r="W28" s="83" t="s">
        <v>42</v>
      </c>
      <c r="X28" s="84">
        <f t="shared" si="1"/>
        <v>12</v>
      </c>
      <c r="Y28" s="96">
        <f t="shared" si="2"/>
        <v>13.416666666666666</v>
      </c>
      <c r="Z28" s="86">
        <f t="shared" si="3"/>
        <v>5</v>
      </c>
    </row>
    <row r="29" spans="1:26" ht="12.75">
      <c r="A29" s="27">
        <v>27</v>
      </c>
      <c r="B29" s="48" t="str">
        <f>Übersicht!$B28</f>
        <v>Foethke Meinhard</v>
      </c>
      <c r="C29" s="49">
        <f t="shared" si="0"/>
        <v>161</v>
      </c>
      <c r="D29" s="19"/>
      <c r="E29" s="19"/>
      <c r="F29" s="19"/>
      <c r="G29" s="20" t="s">
        <v>42</v>
      </c>
      <c r="H29" s="19" t="s">
        <v>42</v>
      </c>
      <c r="I29" s="19"/>
      <c r="J29" s="19"/>
      <c r="K29" s="19" t="s">
        <v>42</v>
      </c>
      <c r="L29" s="20" t="s">
        <v>42</v>
      </c>
      <c r="M29" s="19"/>
      <c r="N29" s="19"/>
      <c r="O29" s="19" t="s">
        <v>42</v>
      </c>
      <c r="P29" s="19" t="s">
        <v>42</v>
      </c>
      <c r="Q29" s="20"/>
      <c r="R29" s="19" t="s">
        <v>42</v>
      </c>
      <c r="S29" s="19" t="s">
        <v>42</v>
      </c>
      <c r="T29" s="19" t="s">
        <v>42</v>
      </c>
      <c r="U29" s="19" t="s">
        <v>42</v>
      </c>
      <c r="V29" s="20" t="s">
        <v>42</v>
      </c>
      <c r="W29" s="83" t="s">
        <v>42</v>
      </c>
      <c r="X29" s="84">
        <f t="shared" si="1"/>
        <v>12</v>
      </c>
      <c r="Y29" s="96">
        <f t="shared" si="2"/>
        <v>13.416666666666666</v>
      </c>
      <c r="Z29" s="86">
        <f t="shared" si="3"/>
        <v>5</v>
      </c>
    </row>
    <row r="30" spans="1:26" ht="12.75">
      <c r="A30" s="27">
        <v>28</v>
      </c>
      <c r="B30" s="48" t="str">
        <f>Übersicht!$B29</f>
        <v>Matus Ximena</v>
      </c>
      <c r="C30" s="49">
        <f t="shared" si="0"/>
        <v>116</v>
      </c>
      <c r="D30" s="19"/>
      <c r="E30" s="19"/>
      <c r="F30" s="19" t="s">
        <v>42</v>
      </c>
      <c r="G30" s="20" t="s">
        <v>42</v>
      </c>
      <c r="H30" s="19"/>
      <c r="I30" s="19"/>
      <c r="J30" s="19" t="s">
        <v>42</v>
      </c>
      <c r="K30" s="19"/>
      <c r="L30" s="20" t="s">
        <v>42</v>
      </c>
      <c r="M30" s="19"/>
      <c r="N30" s="19"/>
      <c r="O30" s="19" t="s">
        <v>42</v>
      </c>
      <c r="P30" s="19"/>
      <c r="Q30" s="20"/>
      <c r="R30" s="19" t="s">
        <v>42</v>
      </c>
      <c r="S30" s="19" t="s">
        <v>42</v>
      </c>
      <c r="T30" s="19"/>
      <c r="U30" s="19"/>
      <c r="V30" s="20" t="s">
        <v>42</v>
      </c>
      <c r="W30" s="83" t="s">
        <v>42</v>
      </c>
      <c r="X30" s="84">
        <f t="shared" si="1"/>
        <v>9</v>
      </c>
      <c r="Y30" s="96">
        <f t="shared" si="2"/>
        <v>12.88888888888889</v>
      </c>
      <c r="Z30" s="86">
        <f t="shared" si="3"/>
        <v>14</v>
      </c>
    </row>
    <row r="31" spans="1:26" ht="12.75">
      <c r="A31" s="27">
        <v>29</v>
      </c>
      <c r="B31" s="48" t="str">
        <f>Übersicht!$B30</f>
        <v>Schuchort Steffen</v>
      </c>
      <c r="C31" s="49">
        <f t="shared" si="0"/>
        <v>86</v>
      </c>
      <c r="D31" s="19" t="s">
        <v>42</v>
      </c>
      <c r="E31" s="19"/>
      <c r="F31" s="19"/>
      <c r="G31" s="20" t="s">
        <v>42</v>
      </c>
      <c r="H31" s="19" t="s">
        <v>42</v>
      </c>
      <c r="I31" s="19"/>
      <c r="J31" s="19" t="s">
        <v>42</v>
      </c>
      <c r="K31" s="19"/>
      <c r="L31" s="20" t="s">
        <v>43</v>
      </c>
      <c r="M31" s="19"/>
      <c r="N31" s="19" t="s">
        <v>42</v>
      </c>
      <c r="O31" s="19" t="s">
        <v>42</v>
      </c>
      <c r="P31" s="19"/>
      <c r="Q31" s="20"/>
      <c r="R31" s="19"/>
      <c r="S31" s="19" t="s">
        <v>42</v>
      </c>
      <c r="T31" s="19" t="s">
        <v>43</v>
      </c>
      <c r="U31" s="19" t="s">
        <v>43</v>
      </c>
      <c r="V31" s="20" t="s">
        <v>43</v>
      </c>
      <c r="W31" s="83" t="s">
        <v>42</v>
      </c>
      <c r="X31" s="84">
        <f t="shared" si="1"/>
        <v>8</v>
      </c>
      <c r="Y31" s="96">
        <f t="shared" si="2"/>
        <v>10.75</v>
      </c>
      <c r="Z31" s="86">
        <f t="shared" si="3"/>
        <v>26</v>
      </c>
    </row>
    <row r="32" spans="1:26" ht="12.75">
      <c r="A32" s="28">
        <v>30</v>
      </c>
      <c r="B32" s="50" t="str">
        <f>Übersicht!$B31</f>
        <v>Happe Michael + Friedrich</v>
      </c>
      <c r="C32" s="51">
        <f t="shared" si="0"/>
        <v>104</v>
      </c>
      <c r="D32" s="17"/>
      <c r="E32" s="17"/>
      <c r="F32" s="17" t="s">
        <v>42</v>
      </c>
      <c r="G32" s="18" t="s">
        <v>42</v>
      </c>
      <c r="H32" s="17"/>
      <c r="I32" s="17"/>
      <c r="J32" s="17"/>
      <c r="K32" s="17"/>
      <c r="L32" s="18" t="s">
        <v>42</v>
      </c>
      <c r="M32" s="17"/>
      <c r="N32" s="17" t="s">
        <v>42</v>
      </c>
      <c r="O32" s="17" t="s">
        <v>42</v>
      </c>
      <c r="P32" s="17"/>
      <c r="Q32" s="18"/>
      <c r="R32" s="17"/>
      <c r="S32" s="17" t="s">
        <v>42</v>
      </c>
      <c r="T32" s="17"/>
      <c r="U32" s="17"/>
      <c r="V32" s="18" t="s">
        <v>42</v>
      </c>
      <c r="W32" s="82" t="s">
        <v>42</v>
      </c>
      <c r="X32" s="87">
        <f t="shared" si="1"/>
        <v>8</v>
      </c>
      <c r="Y32" s="97">
        <f t="shared" si="2"/>
        <v>13</v>
      </c>
      <c r="Z32" s="88">
        <f t="shared" si="3"/>
        <v>11</v>
      </c>
    </row>
    <row r="33" spans="1:26" ht="12.75">
      <c r="A33" s="27">
        <v>31</v>
      </c>
      <c r="B33" s="48" t="str">
        <f>Übersicht!$B32</f>
        <v>Kern Hans Jürgen</v>
      </c>
      <c r="C33" s="49">
        <f t="shared" si="0"/>
        <v>180</v>
      </c>
      <c r="D33" s="19"/>
      <c r="E33" s="19" t="s">
        <v>42</v>
      </c>
      <c r="F33" s="19" t="s">
        <v>42</v>
      </c>
      <c r="G33" s="20" t="s">
        <v>42</v>
      </c>
      <c r="H33" s="19" t="s">
        <v>42</v>
      </c>
      <c r="I33" s="19" t="s">
        <v>42</v>
      </c>
      <c r="J33" s="19" t="s">
        <v>42</v>
      </c>
      <c r="K33" s="19" t="s">
        <v>42</v>
      </c>
      <c r="L33" s="20" t="s">
        <v>42</v>
      </c>
      <c r="M33" s="19" t="s">
        <v>42</v>
      </c>
      <c r="N33" s="19" t="s">
        <v>42</v>
      </c>
      <c r="O33" s="19" t="s">
        <v>42</v>
      </c>
      <c r="P33" s="19" t="s">
        <v>42</v>
      </c>
      <c r="Q33" s="20" t="s">
        <v>42</v>
      </c>
      <c r="R33" s="19" t="s">
        <v>42</v>
      </c>
      <c r="S33" s="19" t="s">
        <v>42</v>
      </c>
      <c r="T33" s="19"/>
      <c r="U33" s="19" t="s">
        <v>42</v>
      </c>
      <c r="V33" s="20" t="s">
        <v>42</v>
      </c>
      <c r="W33" s="83"/>
      <c r="X33" s="84">
        <f t="shared" si="1"/>
        <v>17</v>
      </c>
      <c r="Y33" s="96">
        <f t="shared" si="2"/>
        <v>10.588235294117647</v>
      </c>
      <c r="Z33" s="86">
        <f t="shared" si="3"/>
        <v>27</v>
      </c>
    </row>
    <row r="34" spans="1:26" ht="12.75">
      <c r="A34" s="27">
        <v>32</v>
      </c>
      <c r="B34" s="48">
        <f>Übersicht!$B33</f>
        <v>0</v>
      </c>
      <c r="C34" s="49">
        <f t="shared" si="0"/>
        <v>0</v>
      </c>
      <c r="D34" s="19"/>
      <c r="E34" s="19"/>
      <c r="F34" s="19"/>
      <c r="G34" s="20"/>
      <c r="H34" s="19"/>
      <c r="I34" s="19"/>
      <c r="J34" s="19"/>
      <c r="K34" s="19"/>
      <c r="L34" s="20"/>
      <c r="M34" s="19"/>
      <c r="N34" s="19"/>
      <c r="O34" s="19"/>
      <c r="P34" s="19"/>
      <c r="Q34" s="20"/>
      <c r="R34" s="19"/>
      <c r="S34" s="19"/>
      <c r="T34" s="19"/>
      <c r="U34" s="19"/>
      <c r="V34" s="20"/>
      <c r="W34" s="83"/>
      <c r="X34" s="84">
        <f t="shared" si="1"/>
        <v>0</v>
      </c>
      <c r="Y34" s="96">
        <f t="shared" si="2"/>
        <v>0</v>
      </c>
      <c r="Z34" s="86">
        <f t="shared" si="3"/>
        <v>29</v>
      </c>
    </row>
    <row r="35" spans="1:26" ht="12.75">
      <c r="A35" s="27">
        <v>33</v>
      </c>
      <c r="B35" s="48">
        <f>Übersicht!$B34</f>
        <v>0</v>
      </c>
      <c r="C35" s="49">
        <f t="shared" si="0"/>
        <v>0</v>
      </c>
      <c r="D35" s="19"/>
      <c r="E35" s="19"/>
      <c r="F35" s="19"/>
      <c r="G35" s="20"/>
      <c r="H35" s="19"/>
      <c r="I35" s="19"/>
      <c r="J35" s="19"/>
      <c r="K35" s="19"/>
      <c r="L35" s="20"/>
      <c r="M35" s="19"/>
      <c r="N35" s="19"/>
      <c r="O35" s="19"/>
      <c r="P35" s="19"/>
      <c r="Q35" s="20"/>
      <c r="R35" s="19"/>
      <c r="S35" s="19"/>
      <c r="T35" s="19"/>
      <c r="U35" s="19"/>
      <c r="V35" s="20"/>
      <c r="W35" s="83"/>
      <c r="X35" s="84">
        <f t="shared" si="1"/>
        <v>0</v>
      </c>
      <c r="Y35" s="96">
        <f t="shared" si="2"/>
        <v>0</v>
      </c>
      <c r="Z35" s="86">
        <f t="shared" si="3"/>
        <v>29</v>
      </c>
    </row>
    <row r="36" spans="1:26" ht="12.75">
      <c r="A36" s="27">
        <v>34</v>
      </c>
      <c r="B36" s="48">
        <f>Übersicht!$B35</f>
        <v>0</v>
      </c>
      <c r="C36" s="49">
        <f t="shared" si="0"/>
        <v>0</v>
      </c>
      <c r="D36" s="19"/>
      <c r="E36" s="19"/>
      <c r="F36" s="19"/>
      <c r="G36" s="20"/>
      <c r="H36" s="19"/>
      <c r="I36" s="19"/>
      <c r="J36" s="19"/>
      <c r="K36" s="19"/>
      <c r="L36" s="20"/>
      <c r="M36" s="19"/>
      <c r="N36" s="19"/>
      <c r="O36" s="19"/>
      <c r="P36" s="19"/>
      <c r="Q36" s="20"/>
      <c r="R36" s="19"/>
      <c r="S36" s="19"/>
      <c r="T36" s="19"/>
      <c r="U36" s="19"/>
      <c r="V36" s="20"/>
      <c r="W36" s="83"/>
      <c r="X36" s="84">
        <f t="shared" si="1"/>
        <v>0</v>
      </c>
      <c r="Y36" s="96">
        <f t="shared" si="2"/>
        <v>0</v>
      </c>
      <c r="Z36" s="86">
        <f t="shared" si="3"/>
        <v>29</v>
      </c>
    </row>
    <row r="37" spans="1:26" ht="12.75">
      <c r="A37" s="28">
        <v>35</v>
      </c>
      <c r="B37" s="50">
        <f>Übersicht!$B36</f>
        <v>0</v>
      </c>
      <c r="C37" s="51">
        <f t="shared" si="0"/>
        <v>0</v>
      </c>
      <c r="D37" s="17"/>
      <c r="E37" s="17"/>
      <c r="F37" s="17"/>
      <c r="G37" s="18"/>
      <c r="H37" s="17"/>
      <c r="I37" s="17"/>
      <c r="J37" s="17"/>
      <c r="K37" s="17"/>
      <c r="L37" s="18"/>
      <c r="M37" s="17"/>
      <c r="N37" s="17"/>
      <c r="O37" s="17"/>
      <c r="P37" s="17"/>
      <c r="Q37" s="18"/>
      <c r="R37" s="17"/>
      <c r="S37" s="17"/>
      <c r="T37" s="17"/>
      <c r="U37" s="17"/>
      <c r="V37" s="18"/>
      <c r="W37" s="82"/>
      <c r="X37" s="87">
        <f t="shared" si="1"/>
        <v>0</v>
      </c>
      <c r="Y37" s="97">
        <f t="shared" si="2"/>
        <v>0</v>
      </c>
      <c r="Z37" s="88">
        <f t="shared" si="3"/>
        <v>29</v>
      </c>
    </row>
    <row r="38" spans="1:26" ht="12.75">
      <c r="A38" s="27">
        <v>36</v>
      </c>
      <c r="B38" s="48">
        <f>Übersicht!$B37</f>
        <v>0</v>
      </c>
      <c r="C38" s="49">
        <f t="shared" si="0"/>
        <v>0</v>
      </c>
      <c r="D38" s="19"/>
      <c r="E38" s="19"/>
      <c r="F38" s="19"/>
      <c r="G38" s="20"/>
      <c r="H38" s="19"/>
      <c r="I38" s="19"/>
      <c r="J38" s="19"/>
      <c r="K38" s="19"/>
      <c r="L38" s="20"/>
      <c r="M38" s="19"/>
      <c r="N38" s="19"/>
      <c r="O38" s="19"/>
      <c r="P38" s="19"/>
      <c r="Q38" s="20"/>
      <c r="R38" s="19"/>
      <c r="S38" s="19"/>
      <c r="T38" s="19"/>
      <c r="U38" s="19"/>
      <c r="V38" s="20"/>
      <c r="W38" s="83"/>
      <c r="X38" s="84">
        <f t="shared" si="1"/>
        <v>0</v>
      </c>
      <c r="Y38" s="96">
        <f t="shared" si="2"/>
        <v>0</v>
      </c>
      <c r="Z38" s="86">
        <f t="shared" si="3"/>
        <v>29</v>
      </c>
    </row>
    <row r="39" spans="1:26" ht="12.75">
      <c r="A39" s="27">
        <v>37</v>
      </c>
      <c r="B39" s="48">
        <f>Übersicht!$B38</f>
        <v>0</v>
      </c>
      <c r="C39" s="49">
        <f t="shared" si="0"/>
        <v>0</v>
      </c>
      <c r="D39" s="19"/>
      <c r="E39" s="19"/>
      <c r="F39" s="19"/>
      <c r="G39" s="20"/>
      <c r="H39" s="19"/>
      <c r="I39" s="19"/>
      <c r="J39" s="19"/>
      <c r="K39" s="19"/>
      <c r="L39" s="20"/>
      <c r="M39" s="19"/>
      <c r="N39" s="19"/>
      <c r="O39" s="19"/>
      <c r="P39" s="19"/>
      <c r="Q39" s="20"/>
      <c r="R39" s="19"/>
      <c r="S39" s="19"/>
      <c r="T39" s="19"/>
      <c r="U39" s="19"/>
      <c r="V39" s="20"/>
      <c r="W39" s="83"/>
      <c r="X39" s="84">
        <f t="shared" si="1"/>
        <v>0</v>
      </c>
      <c r="Y39" s="96">
        <f t="shared" si="2"/>
        <v>0</v>
      </c>
      <c r="Z39" s="86">
        <f t="shared" si="3"/>
        <v>29</v>
      </c>
    </row>
    <row r="40" spans="1:26" ht="12.75">
      <c r="A40" s="27">
        <v>38</v>
      </c>
      <c r="B40" s="48">
        <f>Übersicht!$B39</f>
        <v>0</v>
      </c>
      <c r="C40" s="49">
        <f t="shared" si="0"/>
        <v>0</v>
      </c>
      <c r="D40" s="19"/>
      <c r="E40" s="19"/>
      <c r="F40" s="19"/>
      <c r="G40" s="20"/>
      <c r="H40" s="19"/>
      <c r="I40" s="19"/>
      <c r="J40" s="19"/>
      <c r="K40" s="19"/>
      <c r="L40" s="20"/>
      <c r="M40" s="19"/>
      <c r="N40" s="19"/>
      <c r="O40" s="19"/>
      <c r="P40" s="19"/>
      <c r="Q40" s="20"/>
      <c r="R40" s="19"/>
      <c r="S40" s="19"/>
      <c r="T40" s="19"/>
      <c r="U40" s="19"/>
      <c r="V40" s="20"/>
      <c r="W40" s="83"/>
      <c r="X40" s="84">
        <f t="shared" si="1"/>
        <v>0</v>
      </c>
      <c r="Y40" s="96">
        <f t="shared" si="2"/>
        <v>0</v>
      </c>
      <c r="Z40" s="86">
        <f t="shared" si="3"/>
        <v>29</v>
      </c>
    </row>
    <row r="41" spans="1:26" ht="12.75">
      <c r="A41" s="27">
        <v>39</v>
      </c>
      <c r="B41" s="48">
        <f>Übersicht!$B40</f>
        <v>0</v>
      </c>
      <c r="C41" s="49">
        <f t="shared" si="0"/>
        <v>0</v>
      </c>
      <c r="D41" s="19"/>
      <c r="E41" s="19"/>
      <c r="F41" s="19"/>
      <c r="G41" s="20"/>
      <c r="H41" s="19"/>
      <c r="I41" s="19"/>
      <c r="J41" s="19"/>
      <c r="K41" s="19"/>
      <c r="L41" s="20"/>
      <c r="M41" s="19"/>
      <c r="N41" s="19"/>
      <c r="O41" s="19"/>
      <c r="P41" s="19"/>
      <c r="Q41" s="20"/>
      <c r="R41" s="19"/>
      <c r="S41" s="19"/>
      <c r="T41" s="19"/>
      <c r="U41" s="19"/>
      <c r="V41" s="20"/>
      <c r="W41" s="83"/>
      <c r="X41" s="84">
        <f t="shared" si="1"/>
        <v>0</v>
      </c>
      <c r="Y41" s="96">
        <f t="shared" si="2"/>
        <v>0</v>
      </c>
      <c r="Z41" s="86">
        <f t="shared" si="3"/>
        <v>29</v>
      </c>
    </row>
    <row r="42" spans="1:26" ht="12.75">
      <c r="A42" s="28">
        <v>40</v>
      </c>
      <c r="B42" s="50">
        <f>Übersicht!$B41</f>
        <v>0</v>
      </c>
      <c r="C42" s="51">
        <f t="shared" si="0"/>
        <v>0</v>
      </c>
      <c r="D42" s="17"/>
      <c r="E42" s="17"/>
      <c r="F42" s="17"/>
      <c r="G42" s="18"/>
      <c r="H42" s="17"/>
      <c r="I42" s="17"/>
      <c r="J42" s="17"/>
      <c r="K42" s="17"/>
      <c r="L42" s="18"/>
      <c r="M42" s="17"/>
      <c r="N42" s="17"/>
      <c r="O42" s="17"/>
      <c r="P42" s="17"/>
      <c r="Q42" s="18"/>
      <c r="R42" s="17"/>
      <c r="S42" s="17"/>
      <c r="T42" s="17"/>
      <c r="U42" s="17"/>
      <c r="V42" s="18"/>
      <c r="W42" s="82"/>
      <c r="X42" s="87">
        <f t="shared" si="1"/>
        <v>0</v>
      </c>
      <c r="Y42" s="97">
        <f t="shared" si="2"/>
        <v>0</v>
      </c>
      <c r="Z42" s="88">
        <f t="shared" si="3"/>
        <v>29</v>
      </c>
    </row>
    <row r="43" spans="1:26" ht="12.75">
      <c r="A43" s="27">
        <v>41</v>
      </c>
      <c r="B43" s="48">
        <f>Übersicht!$B42</f>
        <v>0</v>
      </c>
      <c r="C43" s="49">
        <f t="shared" si="0"/>
        <v>0</v>
      </c>
      <c r="D43" s="19"/>
      <c r="E43" s="19"/>
      <c r="F43" s="19"/>
      <c r="G43" s="20"/>
      <c r="H43" s="19"/>
      <c r="I43" s="19"/>
      <c r="J43" s="19"/>
      <c r="K43" s="19"/>
      <c r="L43" s="20"/>
      <c r="M43" s="19"/>
      <c r="N43" s="19"/>
      <c r="O43" s="19"/>
      <c r="P43" s="19"/>
      <c r="Q43" s="20"/>
      <c r="R43" s="19"/>
      <c r="S43" s="19"/>
      <c r="T43" s="19"/>
      <c r="U43" s="19"/>
      <c r="V43" s="20"/>
      <c r="W43" s="83"/>
      <c r="X43" s="84">
        <f t="shared" si="1"/>
        <v>0</v>
      </c>
      <c r="Y43" s="96">
        <f t="shared" si="2"/>
        <v>0</v>
      </c>
      <c r="Z43" s="86">
        <f t="shared" si="3"/>
        <v>29</v>
      </c>
    </row>
    <row r="44" spans="1:26" ht="12.75">
      <c r="A44" s="27">
        <v>42</v>
      </c>
      <c r="B44" s="48">
        <f>Übersicht!$B43</f>
        <v>0</v>
      </c>
      <c r="C44" s="49">
        <f t="shared" si="0"/>
        <v>0</v>
      </c>
      <c r="D44" s="19"/>
      <c r="E44" s="19"/>
      <c r="F44" s="19"/>
      <c r="G44" s="20"/>
      <c r="H44" s="19"/>
      <c r="I44" s="19"/>
      <c r="J44" s="19"/>
      <c r="K44" s="19"/>
      <c r="L44" s="20"/>
      <c r="M44" s="19"/>
      <c r="N44" s="19"/>
      <c r="O44" s="19"/>
      <c r="P44" s="19"/>
      <c r="Q44" s="20"/>
      <c r="R44" s="19"/>
      <c r="S44" s="19"/>
      <c r="T44" s="19"/>
      <c r="U44" s="19"/>
      <c r="V44" s="20"/>
      <c r="W44" s="83"/>
      <c r="X44" s="84">
        <f t="shared" si="1"/>
        <v>0</v>
      </c>
      <c r="Y44" s="96">
        <f t="shared" si="2"/>
        <v>0</v>
      </c>
      <c r="Z44" s="86">
        <f t="shared" si="3"/>
        <v>29</v>
      </c>
    </row>
    <row r="45" spans="1:26" ht="12.75">
      <c r="A45" s="27">
        <v>43</v>
      </c>
      <c r="B45" s="48">
        <f>Übersicht!$B44</f>
        <v>0</v>
      </c>
      <c r="C45" s="49">
        <f t="shared" si="0"/>
        <v>0</v>
      </c>
      <c r="D45" s="19"/>
      <c r="E45" s="19"/>
      <c r="F45" s="19"/>
      <c r="G45" s="20"/>
      <c r="H45" s="19"/>
      <c r="I45" s="19"/>
      <c r="J45" s="19"/>
      <c r="K45" s="19"/>
      <c r="L45" s="20"/>
      <c r="M45" s="19"/>
      <c r="N45" s="19"/>
      <c r="O45" s="19"/>
      <c r="P45" s="19"/>
      <c r="Q45" s="20"/>
      <c r="R45" s="19"/>
      <c r="S45" s="19"/>
      <c r="T45" s="19"/>
      <c r="U45" s="19"/>
      <c r="V45" s="20"/>
      <c r="W45" s="83"/>
      <c r="X45" s="84">
        <f t="shared" si="1"/>
        <v>0</v>
      </c>
      <c r="Y45" s="96">
        <f t="shared" si="2"/>
        <v>0</v>
      </c>
      <c r="Z45" s="86">
        <f t="shared" si="3"/>
        <v>29</v>
      </c>
    </row>
    <row r="46" spans="1:26" ht="12.75">
      <c r="A46" s="27">
        <v>44</v>
      </c>
      <c r="B46" s="48">
        <f>Übersicht!$B45</f>
        <v>0</v>
      </c>
      <c r="C46" s="49">
        <f t="shared" si="0"/>
        <v>0</v>
      </c>
      <c r="D46" s="19"/>
      <c r="E46" s="19"/>
      <c r="F46" s="19"/>
      <c r="G46" s="20"/>
      <c r="H46" s="19"/>
      <c r="I46" s="19"/>
      <c r="J46" s="19"/>
      <c r="K46" s="19"/>
      <c r="L46" s="20"/>
      <c r="M46" s="19"/>
      <c r="N46" s="19"/>
      <c r="O46" s="19"/>
      <c r="P46" s="19"/>
      <c r="Q46" s="20"/>
      <c r="R46" s="19"/>
      <c r="S46" s="19"/>
      <c r="T46" s="19"/>
      <c r="U46" s="19"/>
      <c r="V46" s="20"/>
      <c r="W46" s="83"/>
      <c r="X46" s="84">
        <f t="shared" si="1"/>
        <v>0</v>
      </c>
      <c r="Y46" s="96">
        <f t="shared" si="2"/>
        <v>0</v>
      </c>
      <c r="Z46" s="86">
        <f t="shared" si="3"/>
        <v>29</v>
      </c>
    </row>
    <row r="47" spans="1:26" ht="13.5" thickBot="1">
      <c r="A47" s="28">
        <v>45</v>
      </c>
      <c r="B47" s="50">
        <f>Übersicht!$B46</f>
        <v>0</v>
      </c>
      <c r="C47" s="51">
        <f t="shared" si="0"/>
        <v>0</v>
      </c>
      <c r="D47" s="17"/>
      <c r="E47" s="17"/>
      <c r="F47" s="17"/>
      <c r="G47" s="18"/>
      <c r="H47" s="17"/>
      <c r="I47" s="17"/>
      <c r="J47" s="17"/>
      <c r="K47" s="17"/>
      <c r="L47" s="18"/>
      <c r="M47" s="17"/>
      <c r="N47" s="17"/>
      <c r="O47" s="17"/>
      <c r="P47" s="17"/>
      <c r="Q47" s="18"/>
      <c r="R47" s="17"/>
      <c r="S47" s="17"/>
      <c r="T47" s="17"/>
      <c r="U47" s="17"/>
      <c r="V47" s="18"/>
      <c r="W47" s="82"/>
      <c r="X47" s="85">
        <f t="shared" si="1"/>
        <v>0</v>
      </c>
      <c r="Y47" s="98">
        <f t="shared" si="2"/>
        <v>0</v>
      </c>
      <c r="Z47" s="89">
        <f t="shared" si="3"/>
        <v>29</v>
      </c>
    </row>
    <row r="48" spans="2:23" ht="12.75">
      <c r="B48" s="128" t="s">
        <v>47</v>
      </c>
      <c r="C48" s="128"/>
      <c r="D48" s="37">
        <f>COUNTIF(D3:D47,"X")</f>
        <v>5</v>
      </c>
      <c r="E48" s="37">
        <f aca="true" t="shared" si="4" ref="E48:W48">COUNTIF(E3:E47,"X")</f>
        <v>9</v>
      </c>
      <c r="F48" s="37">
        <f t="shared" si="4"/>
        <v>17</v>
      </c>
      <c r="G48" s="37">
        <f t="shared" si="4"/>
        <v>24</v>
      </c>
      <c r="H48" s="37">
        <f t="shared" si="4"/>
        <v>9</v>
      </c>
      <c r="I48" s="37">
        <f t="shared" si="4"/>
        <v>9</v>
      </c>
      <c r="J48" s="37">
        <f t="shared" si="4"/>
        <v>16</v>
      </c>
      <c r="K48" s="37">
        <f t="shared" si="4"/>
        <v>11</v>
      </c>
      <c r="L48" s="37">
        <f t="shared" si="4"/>
        <v>21</v>
      </c>
      <c r="M48" s="37">
        <f t="shared" si="4"/>
        <v>5</v>
      </c>
      <c r="N48" s="37">
        <f t="shared" si="4"/>
        <v>14</v>
      </c>
      <c r="O48" s="37">
        <f t="shared" si="4"/>
        <v>24</v>
      </c>
      <c r="P48" s="37">
        <f t="shared" si="4"/>
        <v>15</v>
      </c>
      <c r="Q48" s="37">
        <f t="shared" si="4"/>
        <v>11</v>
      </c>
      <c r="R48" s="37">
        <f t="shared" si="4"/>
        <v>16</v>
      </c>
      <c r="S48" s="37">
        <f t="shared" si="4"/>
        <v>25</v>
      </c>
      <c r="T48" s="37">
        <f t="shared" si="4"/>
        <v>10</v>
      </c>
      <c r="U48" s="37">
        <f t="shared" si="4"/>
        <v>15</v>
      </c>
      <c r="V48" s="37">
        <f t="shared" si="4"/>
        <v>24</v>
      </c>
      <c r="W48" s="37">
        <f t="shared" si="4"/>
        <v>20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3:23" ht="12.7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3:23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3:23" ht="12.7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3:23" ht="12.7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3:23" ht="12.7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3:23" ht="12.7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</sheetData>
  <sheetProtection sheet="1" objects="1" scenarios="1"/>
  <mergeCells count="2">
    <mergeCell ref="B1:C1"/>
    <mergeCell ref="B48:C4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16" sqref="F16"/>
    </sheetView>
  </sheetViews>
  <sheetFormatPr defaultColWidth="11.421875" defaultRowHeight="12.75"/>
  <cols>
    <col min="1" max="1" width="3.00390625" style="0" bestFit="1" customWidth="1"/>
    <col min="2" max="2" width="31.8515625" style="0" bestFit="1" customWidth="1"/>
    <col min="3" max="3" width="11.421875" style="129" customWidth="1"/>
  </cols>
  <sheetData>
    <row r="1" spans="1:4" ht="12.75">
      <c r="A1" t="s">
        <v>8</v>
      </c>
      <c r="B1" t="s">
        <v>0</v>
      </c>
      <c r="C1" s="129" t="s">
        <v>3</v>
      </c>
      <c r="D1" t="s">
        <v>12</v>
      </c>
    </row>
    <row r="2" spans="1:4" ht="12.75">
      <c r="A2">
        <v>1</v>
      </c>
      <c r="B2" t="s">
        <v>29</v>
      </c>
      <c r="C2" s="129">
        <v>0.028287037037037038</v>
      </c>
      <c r="D2">
        <v>214</v>
      </c>
    </row>
    <row r="3" spans="1:4" ht="12.75">
      <c r="A3">
        <v>2</v>
      </c>
      <c r="B3" t="s">
        <v>24</v>
      </c>
      <c r="C3" s="129">
        <v>0.03043981481481482</v>
      </c>
      <c r="D3">
        <v>212</v>
      </c>
    </row>
    <row r="4" spans="1:4" ht="12.75">
      <c r="A4">
        <v>3</v>
      </c>
      <c r="B4" t="s">
        <v>28</v>
      </c>
      <c r="C4" s="129">
        <v>0.02934027777777778</v>
      </c>
      <c r="D4">
        <v>209</v>
      </c>
    </row>
    <row r="5" spans="1:4" ht="12.75">
      <c r="A5">
        <v>4</v>
      </c>
      <c r="B5" t="s">
        <v>22</v>
      </c>
      <c r="C5" s="129">
        <v>0.030428240740740742</v>
      </c>
      <c r="D5">
        <v>190</v>
      </c>
    </row>
    <row r="6" spans="1:4" ht="12.75">
      <c r="A6">
        <v>5</v>
      </c>
      <c r="B6" t="s">
        <v>35</v>
      </c>
      <c r="C6" s="129">
        <v>0.03140046296296296</v>
      </c>
      <c r="D6">
        <v>166</v>
      </c>
    </row>
    <row r="7" spans="1:4" ht="12.75">
      <c r="A7">
        <v>7</v>
      </c>
      <c r="B7" t="s">
        <v>37</v>
      </c>
      <c r="C7" s="129">
        <v>0.02952546296296296</v>
      </c>
      <c r="D7">
        <v>161</v>
      </c>
    </row>
    <row r="8" spans="1:4" ht="12.75">
      <c r="A8">
        <v>6</v>
      </c>
      <c r="B8" t="s">
        <v>44</v>
      </c>
      <c r="C8" s="129">
        <v>0.0297337962962963</v>
      </c>
      <c r="D8">
        <v>161</v>
      </c>
    </row>
    <row r="9" spans="1:4" ht="12.75">
      <c r="A9">
        <v>8</v>
      </c>
      <c r="B9" t="s">
        <v>26</v>
      </c>
      <c r="C9" s="129">
        <v>0.031608796296296295</v>
      </c>
      <c r="D9">
        <v>149</v>
      </c>
    </row>
    <row r="10" spans="1:4" ht="12.75">
      <c r="A10">
        <v>9</v>
      </c>
      <c r="B10" t="s">
        <v>53</v>
      </c>
      <c r="C10" s="129">
        <v>0.029629629629629627</v>
      </c>
      <c r="D10">
        <v>148</v>
      </c>
    </row>
    <row r="11" spans="1:4" ht="12.75">
      <c r="A11">
        <v>10</v>
      </c>
      <c r="B11" t="s">
        <v>33</v>
      </c>
      <c r="C11" s="129">
        <v>0.030833333333333334</v>
      </c>
      <c r="D11">
        <v>148</v>
      </c>
    </row>
    <row r="12" spans="1:4" ht="12.75">
      <c r="A12">
        <v>11</v>
      </c>
      <c r="B12" t="s">
        <v>36</v>
      </c>
      <c r="C12" s="129">
        <v>0.030335648148148143</v>
      </c>
      <c r="D12">
        <v>143</v>
      </c>
    </row>
    <row r="13" spans="1:4" ht="12.75">
      <c r="A13">
        <v>12</v>
      </c>
      <c r="B13" t="s">
        <v>40</v>
      </c>
      <c r="C13" s="129">
        <v>0.029629629629629627</v>
      </c>
      <c r="D13">
        <v>142</v>
      </c>
    </row>
    <row r="14" spans="1:4" ht="12.75">
      <c r="A14">
        <v>13</v>
      </c>
      <c r="B14" t="s">
        <v>23</v>
      </c>
      <c r="C14" s="129">
        <v>0.031122685185185187</v>
      </c>
      <c r="D14">
        <v>140</v>
      </c>
    </row>
    <row r="15" spans="1:4" ht="12.75">
      <c r="A15">
        <v>14</v>
      </c>
      <c r="B15" t="s">
        <v>34</v>
      </c>
      <c r="C15" s="129">
        <v>0.031516203703703706</v>
      </c>
      <c r="D15">
        <v>122</v>
      </c>
    </row>
    <row r="16" spans="1:4" ht="12.75">
      <c r="A16">
        <v>15</v>
      </c>
      <c r="B16" t="s">
        <v>39</v>
      </c>
      <c r="C16" s="129">
        <v>0.029120370370370366</v>
      </c>
      <c r="D16">
        <v>120</v>
      </c>
    </row>
    <row r="17" spans="1:4" ht="12.75">
      <c r="A17">
        <v>16</v>
      </c>
      <c r="B17" t="s">
        <v>27</v>
      </c>
      <c r="C17" s="129">
        <v>0.03315972222222222</v>
      </c>
      <c r="D17">
        <v>116</v>
      </c>
    </row>
    <row r="18" spans="1:4" ht="12.75">
      <c r="A18">
        <v>17</v>
      </c>
      <c r="B18" t="s">
        <v>50</v>
      </c>
      <c r="C18" s="129">
        <v>0.030601851851851852</v>
      </c>
      <c r="D18">
        <v>104</v>
      </c>
    </row>
    <row r="19" spans="1:4" ht="12.75">
      <c r="A19">
        <v>18</v>
      </c>
      <c r="B19" t="s">
        <v>19</v>
      </c>
      <c r="C19" s="129">
        <v>0.025949074074074072</v>
      </c>
      <c r="D19">
        <v>93</v>
      </c>
    </row>
    <row r="20" spans="1:4" ht="12.75">
      <c r="A20">
        <v>19</v>
      </c>
      <c r="B20" t="s">
        <v>51</v>
      </c>
      <c r="C20" s="129">
        <v>0.0309375</v>
      </c>
      <c r="D20">
        <v>92</v>
      </c>
    </row>
    <row r="21" spans="1:4" ht="12.75">
      <c r="A21">
        <v>20</v>
      </c>
      <c r="B21" t="s">
        <v>38</v>
      </c>
      <c r="C21" s="129">
        <v>0.03335648148148148</v>
      </c>
      <c r="D21">
        <v>76</v>
      </c>
    </row>
    <row r="22" spans="1:4" ht="12.75">
      <c r="A22">
        <v>23</v>
      </c>
      <c r="B22" t="s">
        <v>20</v>
      </c>
      <c r="C22" s="129">
        <v>0.02972222222222222</v>
      </c>
      <c r="D22">
        <v>73</v>
      </c>
    </row>
    <row r="23" spans="1:4" ht="12.75">
      <c r="A23">
        <v>24</v>
      </c>
      <c r="B23" t="s">
        <v>48</v>
      </c>
      <c r="C23" s="129">
        <v>0.038483796296296294</v>
      </c>
      <c r="D23">
        <v>70</v>
      </c>
    </row>
    <row r="24" spans="1:4" ht="12.75">
      <c r="A24">
        <v>25</v>
      </c>
      <c r="B24" t="s">
        <v>32</v>
      </c>
      <c r="C24" s="129">
        <v>0.029479166666666667</v>
      </c>
      <c r="D24">
        <v>57</v>
      </c>
    </row>
    <row r="25" spans="1:4" ht="12.75">
      <c r="A25">
        <v>26</v>
      </c>
      <c r="B25" t="s">
        <v>45</v>
      </c>
      <c r="C25" s="129">
        <v>0.03398148148148148</v>
      </c>
      <c r="D25">
        <v>52</v>
      </c>
    </row>
    <row r="26" spans="1:4" ht="12.75">
      <c r="A26">
        <v>27</v>
      </c>
      <c r="B26" t="s">
        <v>49</v>
      </c>
      <c r="C26" s="129">
        <v>0.03394675925925926</v>
      </c>
      <c r="D26">
        <v>46</v>
      </c>
    </row>
    <row r="27" spans="1:4" ht="12.75">
      <c r="A27">
        <v>28</v>
      </c>
      <c r="B27" t="s">
        <v>30</v>
      </c>
      <c r="C27" s="129">
        <v>0.030416666666666665</v>
      </c>
      <c r="D27">
        <v>45</v>
      </c>
    </row>
    <row r="28" spans="1:4" ht="12.75">
      <c r="A28">
        <v>29</v>
      </c>
      <c r="B28" t="s">
        <v>25</v>
      </c>
      <c r="C28" s="129">
        <v>0.0344212962962963</v>
      </c>
      <c r="D28">
        <v>42</v>
      </c>
    </row>
    <row r="29" spans="1:4" ht="12.75">
      <c r="A29">
        <v>30</v>
      </c>
      <c r="B29" t="s">
        <v>31</v>
      </c>
      <c r="C29" s="129">
        <v>0.03297453703703704</v>
      </c>
      <c r="D29">
        <v>26</v>
      </c>
    </row>
    <row r="30" spans="1:2" ht="12.75">
      <c r="A30">
        <v>31</v>
      </c>
      <c r="B30" t="s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D12" sqref="D12"/>
    </sheetView>
  </sheetViews>
  <sheetFormatPr defaultColWidth="11.421875" defaultRowHeight="12.75"/>
  <cols>
    <col min="2" max="2" width="31.8515625" style="0" bestFit="1" customWidth="1"/>
  </cols>
  <sheetData>
    <row r="1" spans="1:3" ht="12.75">
      <c r="A1" t="s">
        <v>8</v>
      </c>
      <c r="B1" t="s">
        <v>0</v>
      </c>
      <c r="C1" t="s">
        <v>13</v>
      </c>
    </row>
    <row r="2" spans="1:3" ht="12.75">
      <c r="A2">
        <v>1</v>
      </c>
      <c r="B2" t="s">
        <v>28</v>
      </c>
      <c r="C2" s="130">
        <v>11.61111111111111</v>
      </c>
    </row>
    <row r="3" spans="1:3" ht="12.75">
      <c r="A3">
        <v>2</v>
      </c>
      <c r="B3" t="s">
        <v>44</v>
      </c>
      <c r="C3" s="130">
        <v>11.5</v>
      </c>
    </row>
    <row r="4" spans="1:3" ht="12.75">
      <c r="A4">
        <v>3</v>
      </c>
      <c r="B4" t="s">
        <v>51</v>
      </c>
      <c r="C4" s="130">
        <v>10.222222222222221</v>
      </c>
    </row>
    <row r="5" spans="1:3" ht="12.75">
      <c r="A5">
        <v>4</v>
      </c>
      <c r="B5" t="s">
        <v>36</v>
      </c>
      <c r="C5" s="130">
        <v>9.533333333333333</v>
      </c>
    </row>
    <row r="6" spans="1:3" ht="12.75">
      <c r="A6">
        <v>5</v>
      </c>
      <c r="B6" t="s">
        <v>19</v>
      </c>
      <c r="C6" s="130">
        <v>7.75</v>
      </c>
    </row>
    <row r="7" spans="1:3" ht="12.75">
      <c r="A7">
        <v>6</v>
      </c>
      <c r="B7" t="s">
        <v>30</v>
      </c>
      <c r="C7" s="130">
        <v>6.428571428571429</v>
      </c>
    </row>
    <row r="8" spans="1:3" ht="12.75">
      <c r="A8">
        <v>7</v>
      </c>
      <c r="B8" t="s">
        <v>53</v>
      </c>
      <c r="C8" s="130">
        <v>6.166666666666667</v>
      </c>
    </row>
    <row r="9" spans="1:3" ht="12.75">
      <c r="A9">
        <v>8</v>
      </c>
      <c r="B9" t="s">
        <v>24</v>
      </c>
      <c r="C9" s="130">
        <v>5.578947368421052</v>
      </c>
    </row>
    <row r="10" spans="1:3" ht="12.75">
      <c r="A10">
        <v>9</v>
      </c>
      <c r="B10" t="s">
        <v>29</v>
      </c>
      <c r="C10" s="130">
        <v>5.095238095238095</v>
      </c>
    </row>
    <row r="11" spans="1:3" ht="12.75">
      <c r="A11">
        <v>10</v>
      </c>
      <c r="B11" t="s">
        <v>37</v>
      </c>
      <c r="C11" s="130">
        <v>4.2368421052631575</v>
      </c>
    </row>
    <row r="12" spans="1:3" ht="12.75">
      <c r="A12">
        <v>11</v>
      </c>
      <c r="B12" t="s">
        <v>49</v>
      </c>
      <c r="C12" s="130">
        <v>4.181818181818182</v>
      </c>
    </row>
    <row r="13" spans="1:3" ht="12.75">
      <c r="A13">
        <v>12</v>
      </c>
      <c r="B13" t="s">
        <v>23</v>
      </c>
      <c r="C13" s="130">
        <v>4.117647058823529</v>
      </c>
    </row>
    <row r="14" spans="1:3" ht="12.75">
      <c r="A14">
        <v>13</v>
      </c>
      <c r="B14" t="s">
        <v>22</v>
      </c>
      <c r="C14" s="130">
        <v>3.7254901960784315</v>
      </c>
    </row>
    <row r="15" spans="1:3" ht="12.75">
      <c r="A15">
        <v>14</v>
      </c>
      <c r="B15" t="s">
        <v>50</v>
      </c>
      <c r="C15" s="130">
        <v>3.6491228070175437</v>
      </c>
    </row>
    <row r="16" spans="1:3" ht="12.75">
      <c r="A16">
        <v>15</v>
      </c>
      <c r="B16" t="s">
        <v>35</v>
      </c>
      <c r="C16" s="130">
        <v>3.3877551020408165</v>
      </c>
    </row>
    <row r="17" spans="1:3" ht="12.75">
      <c r="A17">
        <v>16</v>
      </c>
      <c r="B17" t="s">
        <v>26</v>
      </c>
      <c r="C17" s="130">
        <v>3.0408163265306123</v>
      </c>
    </row>
    <row r="18" spans="1:3" ht="12.75">
      <c r="A18">
        <v>17</v>
      </c>
      <c r="B18" t="s">
        <v>39</v>
      </c>
      <c r="C18" s="130">
        <v>2.608695652173913</v>
      </c>
    </row>
    <row r="19" spans="1:3" ht="12.75">
      <c r="A19">
        <v>18</v>
      </c>
      <c r="B19" t="s">
        <v>31</v>
      </c>
      <c r="C19" s="130">
        <v>2.6</v>
      </c>
    </row>
    <row r="20" spans="1:3" ht="12.75">
      <c r="A20">
        <v>19</v>
      </c>
      <c r="B20" t="s">
        <v>34</v>
      </c>
      <c r="C20" s="130">
        <v>2.44</v>
      </c>
    </row>
    <row r="21" spans="1:3" ht="12.75">
      <c r="A21">
        <v>20</v>
      </c>
      <c r="B21" t="s">
        <v>27</v>
      </c>
      <c r="C21" s="130">
        <v>2.36734693877551</v>
      </c>
    </row>
    <row r="22" spans="1:3" ht="12.75">
      <c r="A22">
        <v>23</v>
      </c>
      <c r="B22" t="s">
        <v>33</v>
      </c>
      <c r="C22" s="130">
        <v>2.3492063492063493</v>
      </c>
    </row>
    <row r="23" spans="1:3" ht="12.75">
      <c r="A23">
        <v>24</v>
      </c>
      <c r="B23" t="s">
        <v>20</v>
      </c>
      <c r="C23" s="130">
        <v>2.28125</v>
      </c>
    </row>
    <row r="24" spans="1:3" ht="12.75">
      <c r="A24">
        <v>25</v>
      </c>
      <c r="B24" t="s">
        <v>38</v>
      </c>
      <c r="C24" s="130">
        <v>2.1714285714285713</v>
      </c>
    </row>
    <row r="25" spans="1:3" ht="12.75">
      <c r="A25">
        <v>26</v>
      </c>
      <c r="B25" t="s">
        <v>45</v>
      </c>
      <c r="C25" s="130">
        <v>2.1666666666666665</v>
      </c>
    </row>
    <row r="26" spans="1:3" ht="12.75">
      <c r="A26">
        <v>27</v>
      </c>
      <c r="B26" t="s">
        <v>40</v>
      </c>
      <c r="C26" s="130">
        <v>2.0579710144927534</v>
      </c>
    </row>
    <row r="27" spans="1:3" ht="12.75">
      <c r="A27">
        <v>28</v>
      </c>
      <c r="B27" t="s">
        <v>32</v>
      </c>
      <c r="C27" s="130">
        <v>1.3902439024390243</v>
      </c>
    </row>
    <row r="28" spans="1:3" ht="12.75">
      <c r="A28">
        <v>29</v>
      </c>
      <c r="B28" t="s">
        <v>48</v>
      </c>
      <c r="C28" s="130">
        <v>1.1475409836065573</v>
      </c>
    </row>
    <row r="29" spans="1:3" ht="12.75">
      <c r="A29">
        <v>30</v>
      </c>
      <c r="B29" t="s">
        <v>25</v>
      </c>
      <c r="C29" s="130">
        <v>0.6363636363636364</v>
      </c>
    </row>
    <row r="30" spans="1:3" ht="12.75">
      <c r="A30">
        <v>31</v>
      </c>
      <c r="B30" t="s">
        <v>21</v>
      </c>
      <c r="C30" s="13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D1" sqref="D1:D16384"/>
    </sheetView>
  </sheetViews>
  <sheetFormatPr defaultColWidth="11.421875" defaultRowHeight="12.75"/>
  <cols>
    <col min="2" max="2" width="31.8515625" style="0" bestFit="1" customWidth="1"/>
  </cols>
  <sheetData>
    <row r="1" spans="1:3" ht="12.75">
      <c r="A1" t="s">
        <v>8</v>
      </c>
      <c r="B1" t="s">
        <v>0</v>
      </c>
      <c r="C1" t="s">
        <v>14</v>
      </c>
    </row>
    <row r="2" spans="1:3" ht="12.75">
      <c r="A2">
        <v>1</v>
      </c>
      <c r="B2" t="s">
        <v>40</v>
      </c>
      <c r="C2">
        <v>676062</v>
      </c>
    </row>
    <row r="3" spans="1:3" ht="12.75">
      <c r="A3">
        <v>2</v>
      </c>
      <c r="B3" t="s">
        <v>33</v>
      </c>
      <c r="C3">
        <v>587412</v>
      </c>
    </row>
    <row r="4" spans="1:3" ht="12.75">
      <c r="A4">
        <v>3</v>
      </c>
      <c r="B4" t="s">
        <v>22</v>
      </c>
      <c r="C4">
        <v>494190</v>
      </c>
    </row>
    <row r="5" spans="1:3" ht="12.75">
      <c r="A5">
        <v>4</v>
      </c>
      <c r="B5" t="s">
        <v>35</v>
      </c>
      <c r="C5">
        <v>398566</v>
      </c>
    </row>
    <row r="6" spans="1:3" ht="12.75">
      <c r="A6">
        <v>5</v>
      </c>
      <c r="B6" t="s">
        <v>29</v>
      </c>
      <c r="C6">
        <v>377496</v>
      </c>
    </row>
    <row r="7" spans="1:3" ht="12.75">
      <c r="A7">
        <v>6</v>
      </c>
      <c r="B7" t="s">
        <v>26</v>
      </c>
      <c r="C7">
        <v>357749</v>
      </c>
    </row>
    <row r="8" spans="1:3" ht="12.75">
      <c r="A8">
        <v>7</v>
      </c>
      <c r="B8" t="s">
        <v>24</v>
      </c>
      <c r="C8">
        <v>306128</v>
      </c>
    </row>
    <row r="9" spans="1:3" ht="12.75">
      <c r="A9">
        <v>8</v>
      </c>
      <c r="B9" t="s">
        <v>34</v>
      </c>
      <c r="C9">
        <v>305000</v>
      </c>
    </row>
    <row r="10" spans="1:3" ht="12.75">
      <c r="A10">
        <v>9</v>
      </c>
      <c r="B10" t="s">
        <v>27</v>
      </c>
      <c r="C10">
        <v>278516</v>
      </c>
    </row>
    <row r="11" spans="1:3" ht="12.75">
      <c r="A11">
        <v>10</v>
      </c>
      <c r="B11" t="s">
        <v>48</v>
      </c>
      <c r="C11">
        <v>260470</v>
      </c>
    </row>
    <row r="12" spans="1:3" ht="12.75">
      <c r="A12">
        <v>11</v>
      </c>
      <c r="B12" t="s">
        <v>39</v>
      </c>
      <c r="C12">
        <v>253920</v>
      </c>
    </row>
    <row r="13" spans="1:3" ht="12.75">
      <c r="A13">
        <v>12</v>
      </c>
      <c r="B13" t="s">
        <v>37</v>
      </c>
      <c r="C13">
        <v>232484</v>
      </c>
    </row>
    <row r="14" spans="1:3" ht="12.75">
      <c r="A14">
        <v>13</v>
      </c>
      <c r="B14" t="s">
        <v>25</v>
      </c>
      <c r="C14">
        <v>182952</v>
      </c>
    </row>
    <row r="15" spans="1:3" ht="12.75">
      <c r="A15">
        <v>14</v>
      </c>
      <c r="B15" t="s">
        <v>23</v>
      </c>
      <c r="C15">
        <v>161840</v>
      </c>
    </row>
    <row r="16" spans="1:3" ht="12.75">
      <c r="A16">
        <v>15</v>
      </c>
      <c r="B16" t="s">
        <v>32</v>
      </c>
      <c r="C16">
        <v>95817</v>
      </c>
    </row>
    <row r="17" spans="1:3" ht="12.75">
      <c r="A17">
        <v>16</v>
      </c>
      <c r="B17" t="s">
        <v>38</v>
      </c>
      <c r="C17">
        <v>93100</v>
      </c>
    </row>
    <row r="18" spans="1:3" ht="12.75">
      <c r="A18">
        <v>17</v>
      </c>
      <c r="B18" t="s">
        <v>53</v>
      </c>
      <c r="C18">
        <v>85248</v>
      </c>
    </row>
    <row r="19" spans="1:3" ht="12.75">
      <c r="A19">
        <v>18</v>
      </c>
      <c r="B19" t="s">
        <v>50</v>
      </c>
      <c r="C19">
        <v>84474</v>
      </c>
    </row>
    <row r="20" spans="1:3" ht="12.75">
      <c r="A20">
        <v>19</v>
      </c>
      <c r="B20" t="s">
        <v>20</v>
      </c>
      <c r="C20">
        <v>74752</v>
      </c>
    </row>
    <row r="21" spans="1:3" ht="12.75">
      <c r="A21">
        <v>20</v>
      </c>
      <c r="B21" t="s">
        <v>28</v>
      </c>
      <c r="C21">
        <v>67716</v>
      </c>
    </row>
    <row r="22" spans="1:3" ht="12.75">
      <c r="A22">
        <v>23</v>
      </c>
      <c r="B22" t="s">
        <v>36</v>
      </c>
      <c r="C22">
        <v>32175</v>
      </c>
    </row>
    <row r="23" spans="1:3" ht="12.75">
      <c r="A23">
        <v>24</v>
      </c>
      <c r="B23" t="s">
        <v>44</v>
      </c>
      <c r="C23">
        <v>31556</v>
      </c>
    </row>
    <row r="24" spans="1:3" ht="12.75">
      <c r="A24">
        <v>25</v>
      </c>
      <c r="B24" t="s">
        <v>45</v>
      </c>
      <c r="C24">
        <v>29952</v>
      </c>
    </row>
    <row r="25" spans="1:3" ht="12.75">
      <c r="A25">
        <v>26</v>
      </c>
      <c r="B25" t="s">
        <v>19</v>
      </c>
      <c r="C25">
        <v>13392</v>
      </c>
    </row>
    <row r="26" spans="1:3" ht="12.75">
      <c r="A26">
        <v>27</v>
      </c>
      <c r="B26" t="s">
        <v>51</v>
      </c>
      <c r="C26">
        <v>7452</v>
      </c>
    </row>
    <row r="27" spans="1:3" ht="12.75">
      <c r="A27">
        <v>28</v>
      </c>
      <c r="B27" t="s">
        <v>49</v>
      </c>
      <c r="C27">
        <v>5566</v>
      </c>
    </row>
    <row r="28" spans="1:3" ht="12.75">
      <c r="A28">
        <v>29</v>
      </c>
      <c r="B28" t="s">
        <v>31</v>
      </c>
      <c r="C28">
        <v>2600</v>
      </c>
    </row>
    <row r="29" spans="1:3" ht="12.75">
      <c r="A29">
        <v>30</v>
      </c>
      <c r="B29" t="s">
        <v>30</v>
      </c>
      <c r="C29">
        <v>2205</v>
      </c>
    </row>
    <row r="30" spans="1:3" ht="12.75">
      <c r="A30">
        <v>31</v>
      </c>
      <c r="B30" t="s">
        <v>21</v>
      </c>
      <c r="C3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" sqref="C2"/>
    </sheetView>
  </sheetViews>
  <sheetFormatPr defaultColWidth="11.421875" defaultRowHeight="12.75"/>
  <cols>
    <col min="2" max="2" width="31.8515625" style="0" bestFit="1" customWidth="1"/>
    <col min="3" max="3" width="15.7109375" style="0" customWidth="1"/>
  </cols>
  <sheetData>
    <row r="1" spans="1:3" ht="12.75">
      <c r="A1" t="s">
        <v>8</v>
      </c>
      <c r="B1" t="s">
        <v>0</v>
      </c>
      <c r="C1" t="s">
        <v>52</v>
      </c>
    </row>
    <row r="2" spans="1:3" ht="12.75">
      <c r="A2">
        <v>1</v>
      </c>
      <c r="B2" t="s">
        <v>29</v>
      </c>
      <c r="C2" s="131">
        <v>1532000</v>
      </c>
    </row>
    <row r="3" spans="1:3" ht="12.75">
      <c r="A3">
        <v>2</v>
      </c>
      <c r="B3" t="s">
        <v>37</v>
      </c>
      <c r="C3" s="131">
        <v>1484000</v>
      </c>
    </row>
    <row r="4" spans="1:3" ht="12.75">
      <c r="A4">
        <v>3</v>
      </c>
      <c r="B4" t="s">
        <v>22</v>
      </c>
      <c r="C4" s="131">
        <v>1069000</v>
      </c>
    </row>
    <row r="5" spans="1:3" ht="12.75">
      <c r="A5">
        <v>4</v>
      </c>
      <c r="B5" t="s">
        <v>28</v>
      </c>
      <c r="C5" s="131">
        <v>1018000</v>
      </c>
    </row>
    <row r="6" spans="1:3" ht="12.75">
      <c r="A6">
        <v>5</v>
      </c>
      <c r="B6" t="s">
        <v>27</v>
      </c>
      <c r="C6" s="131">
        <v>921000</v>
      </c>
    </row>
    <row r="7" spans="1:3" ht="12.75">
      <c r="A7">
        <v>6</v>
      </c>
      <c r="B7" t="s">
        <v>33</v>
      </c>
      <c r="C7" s="131">
        <v>787000</v>
      </c>
    </row>
    <row r="8" spans="1:3" ht="12.75">
      <c r="A8">
        <v>7</v>
      </c>
      <c r="B8" t="s">
        <v>26</v>
      </c>
      <c r="C8" s="131">
        <v>770000</v>
      </c>
    </row>
    <row r="9" spans="1:3" ht="12.75">
      <c r="A9">
        <v>8</v>
      </c>
      <c r="B9" t="s">
        <v>35</v>
      </c>
      <c r="C9" s="131">
        <v>701000</v>
      </c>
    </row>
    <row r="10" spans="1:3" ht="12.75">
      <c r="A10">
        <v>9</v>
      </c>
      <c r="B10" t="s">
        <v>34</v>
      </c>
      <c r="C10" s="131">
        <v>632000</v>
      </c>
    </row>
    <row r="11" spans="1:3" ht="12.75">
      <c r="A11">
        <v>10</v>
      </c>
      <c r="B11" t="s">
        <v>48</v>
      </c>
      <c r="C11" s="131">
        <v>619000</v>
      </c>
    </row>
    <row r="12" spans="1:3" ht="12.75">
      <c r="A12">
        <v>11</v>
      </c>
      <c r="B12" t="s">
        <v>20</v>
      </c>
      <c r="C12" s="131">
        <v>618000</v>
      </c>
    </row>
    <row r="13" spans="1:3" ht="12.75">
      <c r="A13">
        <v>12</v>
      </c>
      <c r="B13" t="s">
        <v>23</v>
      </c>
      <c r="C13" s="131">
        <v>610000</v>
      </c>
    </row>
    <row r="14" spans="1:3" ht="12.75">
      <c r="A14">
        <v>13</v>
      </c>
      <c r="B14" t="s">
        <v>53</v>
      </c>
      <c r="C14" s="131">
        <v>597000</v>
      </c>
    </row>
    <row r="15" spans="1:3" ht="12.75">
      <c r="A15">
        <v>14</v>
      </c>
      <c r="B15" t="s">
        <v>24</v>
      </c>
      <c r="C15" s="131">
        <v>596000</v>
      </c>
    </row>
    <row r="16" spans="1:3" ht="12.75">
      <c r="A16">
        <v>15</v>
      </c>
      <c r="B16" t="s">
        <v>40</v>
      </c>
      <c r="C16" s="131">
        <v>564000</v>
      </c>
    </row>
    <row r="17" spans="1:3" ht="12.75">
      <c r="A17">
        <v>16</v>
      </c>
      <c r="B17" t="s">
        <v>39</v>
      </c>
      <c r="C17" s="131">
        <v>488000</v>
      </c>
    </row>
    <row r="18" spans="1:3" ht="12.75">
      <c r="A18">
        <v>17</v>
      </c>
      <c r="B18" t="s">
        <v>32</v>
      </c>
      <c r="C18" s="131">
        <v>419000</v>
      </c>
    </row>
    <row r="19" spans="1:3" ht="12.75">
      <c r="A19">
        <v>18</v>
      </c>
      <c r="B19" t="s">
        <v>44</v>
      </c>
      <c r="C19" s="131">
        <v>347000</v>
      </c>
    </row>
    <row r="20" spans="1:3" ht="12.75">
      <c r="A20">
        <v>19</v>
      </c>
      <c r="B20" t="s">
        <v>36</v>
      </c>
      <c r="C20" s="131">
        <v>346000</v>
      </c>
    </row>
    <row r="21" spans="1:3" ht="12.75">
      <c r="A21">
        <v>20</v>
      </c>
      <c r="B21" t="s">
        <v>38</v>
      </c>
      <c r="C21" s="131">
        <v>297000</v>
      </c>
    </row>
    <row r="22" spans="1:3" ht="12.75">
      <c r="A22">
        <v>23</v>
      </c>
      <c r="B22" t="s">
        <v>25</v>
      </c>
      <c r="C22" s="131">
        <v>276000</v>
      </c>
    </row>
    <row r="23" spans="1:3" ht="12.75">
      <c r="A23">
        <v>24</v>
      </c>
      <c r="B23" t="s">
        <v>50</v>
      </c>
      <c r="C23" s="131">
        <v>238000</v>
      </c>
    </row>
    <row r="24" spans="1:3" ht="12.75">
      <c r="A24">
        <v>25</v>
      </c>
      <c r="B24" t="s">
        <v>45</v>
      </c>
      <c r="C24" s="131">
        <v>229000</v>
      </c>
    </row>
    <row r="25" spans="1:3" ht="12.75">
      <c r="A25">
        <v>26</v>
      </c>
      <c r="B25" t="s">
        <v>19</v>
      </c>
      <c r="C25" s="131">
        <v>226000</v>
      </c>
    </row>
    <row r="26" spans="1:3" ht="12.75">
      <c r="A26">
        <v>27</v>
      </c>
      <c r="B26" t="s">
        <v>51</v>
      </c>
      <c r="C26" s="131">
        <v>139000</v>
      </c>
    </row>
    <row r="27" spans="1:3" ht="12.75">
      <c r="A27">
        <v>28</v>
      </c>
      <c r="B27" t="s">
        <v>49</v>
      </c>
      <c r="C27" s="131">
        <v>97000</v>
      </c>
    </row>
    <row r="28" spans="1:3" ht="12.75">
      <c r="A28">
        <v>29</v>
      </c>
      <c r="B28" t="s">
        <v>31</v>
      </c>
      <c r="C28" s="131">
        <v>38000</v>
      </c>
    </row>
    <row r="29" spans="1:3" ht="12.75">
      <c r="A29">
        <v>30</v>
      </c>
      <c r="B29" t="s">
        <v>30</v>
      </c>
      <c r="C29" s="131">
        <v>29000</v>
      </c>
    </row>
    <row r="30" spans="1:3" ht="12.75">
      <c r="A30">
        <v>31</v>
      </c>
      <c r="B30" t="s">
        <v>21</v>
      </c>
      <c r="C30" s="131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Nowotny</dc:creator>
  <cp:keywords/>
  <dc:description/>
  <cp:lastModifiedBy>Jürgen Nowotny</cp:lastModifiedBy>
  <cp:lastPrinted>2008-11-14T20:02:46Z</cp:lastPrinted>
  <dcterms:created xsi:type="dcterms:W3CDTF">2008-10-24T20:46:40Z</dcterms:created>
  <dcterms:modified xsi:type="dcterms:W3CDTF">2008-11-16T14:47:02Z</dcterms:modified>
  <cp:category/>
  <cp:version/>
  <cp:contentType/>
  <cp:contentStatus/>
</cp:coreProperties>
</file>